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Z\Downloads\"/>
    </mc:Choice>
  </mc:AlternateContent>
  <xr:revisionPtr revIDLastSave="0" documentId="13_ncr:1_{8EA7C5CD-BE1F-4F95-8E95-A6552C9994FE}" xr6:coauthVersionLast="47" xr6:coauthVersionMax="47" xr10:uidLastSave="{00000000-0000-0000-0000-000000000000}"/>
  <bookViews>
    <workbookView xWindow="-110" yWindow="-110" windowWidth="19420" windowHeight="10420" activeTab="1" xr2:uid="{016D0E05-9868-1440-8C39-6419C6BAD402}"/>
  </bookViews>
  <sheets>
    <sheet name="Household" sheetId="1" r:id="rId1"/>
    <sheet name="Congreg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2" l="1"/>
  <c r="B69" i="2"/>
  <c r="B54" i="2"/>
  <c r="B40" i="2"/>
  <c r="B50" i="2"/>
  <c r="E66" i="2"/>
  <c r="K17" i="2" l="1"/>
  <c r="F20" i="2"/>
  <c r="B61" i="2"/>
  <c r="B35" i="2"/>
  <c r="E35" i="2" s="1"/>
  <c r="L10" i="2" s="1"/>
  <c r="H20" i="2"/>
  <c r="G20" i="2"/>
  <c r="H35" i="2"/>
  <c r="C20" i="2"/>
  <c r="D20" i="2" l="1"/>
  <c r="H70" i="2"/>
  <c r="E67" i="2"/>
  <c r="E64" i="2"/>
  <c r="E61" i="2"/>
  <c r="E53" i="2"/>
  <c r="E52" i="2"/>
  <c r="E49" i="2"/>
  <c r="E48" i="2"/>
  <c r="E47" i="2"/>
  <c r="E46" i="2"/>
  <c r="E43" i="2"/>
  <c r="E39" i="2"/>
  <c r="E38" i="2"/>
  <c r="P10" i="2"/>
  <c r="K18" i="2"/>
  <c r="H56" i="1"/>
  <c r="B56" i="1"/>
  <c r="E56" i="1" s="1"/>
  <c r="K17" i="1"/>
  <c r="E20" i="2" l="1"/>
  <c r="L9" i="2" s="1"/>
  <c r="L16" i="2"/>
  <c r="P16" i="2" s="1"/>
  <c r="L12" i="2"/>
  <c r="P12" i="2" s="1"/>
  <c r="E40" i="2"/>
  <c r="L11" i="2" s="1"/>
  <c r="E54" i="2"/>
  <c r="E69" i="2"/>
  <c r="E50" i="2"/>
  <c r="L16" i="1"/>
  <c r="P16" i="1" s="1"/>
  <c r="E59" i="1"/>
  <c r="E61" i="1"/>
  <c r="H35" i="1"/>
  <c r="E43" i="1"/>
  <c r="C21" i="1"/>
  <c r="E48" i="1"/>
  <c r="E62" i="1"/>
  <c r="E47" i="1"/>
  <c r="E42" i="1"/>
  <c r="E41" i="1"/>
  <c r="E38" i="1"/>
  <c r="L12" i="1" s="1"/>
  <c r="P12" i="1" s="1"/>
  <c r="E34" i="1"/>
  <c r="E33" i="1"/>
  <c r="L15" i="2" l="1"/>
  <c r="P15" i="2" s="1"/>
  <c r="L14" i="2"/>
  <c r="P14" i="2" s="1"/>
  <c r="L13" i="2"/>
  <c r="P13" i="2" s="1"/>
  <c r="P11" i="2"/>
  <c r="E70" i="2"/>
  <c r="P9" i="2"/>
  <c r="E49" i="1"/>
  <c r="L14" i="1" s="1"/>
  <c r="P14" i="1" s="1"/>
  <c r="E64" i="1"/>
  <c r="L15" i="1" s="1"/>
  <c r="P15" i="1" s="1"/>
  <c r="E35" i="1"/>
  <c r="L11" i="1" s="1"/>
  <c r="P11" i="1" s="1"/>
  <c r="L17" i="2" l="1"/>
  <c r="L18" i="2" s="1"/>
  <c r="B30" i="1"/>
  <c r="E30" i="1" s="1"/>
  <c r="L10" i="1" s="1"/>
  <c r="P10" i="1" s="1"/>
  <c r="P17" i="2" l="1"/>
  <c r="K18" i="1"/>
  <c r="H30" i="1" l="1"/>
  <c r="H21" i="1" l="1"/>
  <c r="H65" i="1" s="1"/>
  <c r="G21" i="1"/>
  <c r="F21" i="1"/>
  <c r="B21" i="1"/>
  <c r="D18" i="1"/>
  <c r="D17" i="1" l="1"/>
  <c r="D16" i="1"/>
  <c r="D15" i="1"/>
  <c r="D14" i="1"/>
  <c r="D13" i="1"/>
  <c r="D12" i="1"/>
  <c r="D11" i="1"/>
  <c r="D10" i="1"/>
  <c r="D9" i="1"/>
  <c r="D8" i="1"/>
  <c r="E44" i="1"/>
  <c r="E45" i="1" s="1"/>
  <c r="L13" i="1" s="1"/>
  <c r="P13" i="1" s="1"/>
  <c r="D21" i="1" l="1"/>
  <c r="E21" i="1" l="1"/>
  <c r="E65" i="1" s="1"/>
  <c r="L9" i="1"/>
  <c r="L17" i="1" s="1"/>
  <c r="P9" i="1" l="1"/>
  <c r="L18" i="1"/>
  <c r="P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Simone Elias</author>
  </authors>
  <commentList>
    <comment ref="L31" authorId="0" shapeId="0" xr:uid="{89EB7A17-C919-5B49-90B6-864C42CB8AB3}">
      <text>
        <r>
          <rPr>
            <b/>
            <sz val="9"/>
            <color rgb="FF000000"/>
            <rFont val="Tahoma"/>
            <family val="2"/>
          </rPr>
          <t>Simone Elias: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NGA Factors 2017 (unless otherwise indicated)</t>
        </r>
      </text>
    </comment>
    <comment ref="N31" authorId="0" shapeId="0" xr:uid="{A467D7D8-5767-BB4B-B462-27E0638C1661}">
      <text>
        <r>
          <rPr>
            <b/>
            <sz val="9"/>
            <color rgb="FF000000"/>
            <rFont val="Tahoma"/>
            <family val="2"/>
          </rPr>
          <t>Simone Elias: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NGA Factors 2018 (unless otherwise indicated)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Simone Elias</author>
  </authors>
  <commentList>
    <comment ref="L32" authorId="0" shapeId="0" xr:uid="{BC84B4EA-DECB-8640-BF58-0FE66BAFBF28}">
      <text>
        <r>
          <rPr>
            <b/>
            <sz val="9"/>
            <color rgb="FF000000"/>
            <rFont val="Tahoma"/>
            <family val="2"/>
          </rPr>
          <t>Simone Elias: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NGA Factors 2017 (unless otherwise indicated)</t>
        </r>
      </text>
    </comment>
    <comment ref="N32" authorId="0" shapeId="0" xr:uid="{03B34B90-F65F-5845-881A-027DE12AE4EC}">
      <text>
        <r>
          <rPr>
            <b/>
            <sz val="9"/>
            <color rgb="FF000000"/>
            <rFont val="Tahoma"/>
            <family val="2"/>
          </rPr>
          <t>Simone Elias: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NGA Factors 2018 (unless otherwise indicated)</t>
        </r>
      </text>
    </comment>
  </commentList>
</comments>
</file>

<file path=xl/sharedStrings.xml><?xml version="1.0" encoding="utf-8"?>
<sst xmlns="http://schemas.openxmlformats.org/spreadsheetml/2006/main" count="324" uniqueCount="136">
  <si>
    <t>Total</t>
  </si>
  <si>
    <t>Usage MJ</t>
  </si>
  <si>
    <t>2020 Jun - Aug</t>
  </si>
  <si>
    <t>2020 Feb - Apr</t>
  </si>
  <si>
    <t>2020 Aug - Oct</t>
  </si>
  <si>
    <t>2020 Apr - Jun</t>
  </si>
  <si>
    <t>2020 Oct-Dec</t>
  </si>
  <si>
    <t>2020 Oct-Nov</t>
  </si>
  <si>
    <t>2020 Sep - Oct</t>
  </si>
  <si>
    <t>Grid usage $</t>
  </si>
  <si>
    <t>Final Bill $</t>
  </si>
  <si>
    <t>2020 Aug - Sep</t>
  </si>
  <si>
    <t>2020 July - Aug</t>
  </si>
  <si>
    <t>2020 Jun - July</t>
  </si>
  <si>
    <t>2020 May - Jun</t>
  </si>
  <si>
    <t>2020 April - May</t>
  </si>
  <si>
    <t>2020 April 9 - April 27</t>
  </si>
  <si>
    <t>2020 Dec - 2021 Jan</t>
  </si>
  <si>
    <t>2020 Nov - Dec</t>
  </si>
  <si>
    <t>2021 Jan - Feb</t>
  </si>
  <si>
    <t>2021 Feb - March</t>
  </si>
  <si>
    <t>2021 March - April</t>
  </si>
  <si>
    <t>KM per year</t>
  </si>
  <si>
    <t>Transport</t>
  </si>
  <si>
    <t>Household Emmissions Calculator</t>
  </si>
  <si>
    <t>Electricity</t>
  </si>
  <si>
    <t>Grid usage</t>
  </si>
  <si>
    <t>Feed-in</t>
  </si>
  <si>
    <t>Net (kWh)</t>
  </si>
  <si>
    <t>Feed-in $</t>
  </si>
  <si>
    <t>Generator</t>
  </si>
  <si>
    <t>Bottle (L)</t>
  </si>
  <si>
    <t>Public transport</t>
  </si>
  <si>
    <t>Car 1</t>
  </si>
  <si>
    <t>Car 2</t>
  </si>
  <si>
    <t>Taxi</t>
  </si>
  <si>
    <t>Camery Hybrid (urban)</t>
  </si>
  <si>
    <t>Car rental</t>
  </si>
  <si>
    <t>Toyota Corolla (urban)</t>
  </si>
  <si>
    <t>Car sharing</t>
  </si>
  <si>
    <t>Camery Petrol (urban)</t>
  </si>
  <si>
    <t>31.1kg per room night</t>
  </si>
  <si>
    <t>https://considerategroup.com/carbon-emissions/</t>
  </si>
  <si>
    <t>Emissions Factors</t>
  </si>
  <si>
    <t>Unit</t>
  </si>
  <si>
    <t>FY18/19</t>
  </si>
  <si>
    <t>FY19/20</t>
  </si>
  <si>
    <t>Consumerables</t>
  </si>
  <si>
    <t>Waste</t>
  </si>
  <si>
    <t>Total Emissions (t)</t>
  </si>
  <si>
    <t>FY 2019</t>
  </si>
  <si>
    <t>FY 2020</t>
  </si>
  <si>
    <t>FY 2021</t>
  </si>
  <si>
    <t>FY2022</t>
  </si>
  <si>
    <t>FY2023</t>
  </si>
  <si>
    <t>Natural Gas</t>
  </si>
  <si>
    <t>Bottled LPG</t>
  </si>
  <si>
    <t>Paper</t>
  </si>
  <si>
    <t>General waste</t>
  </si>
  <si>
    <t>Battery</t>
  </si>
  <si>
    <t>Cardboard</t>
  </si>
  <si>
    <t>Green waste</t>
  </si>
  <si>
    <t>Diesel</t>
  </si>
  <si>
    <t>Petrol</t>
  </si>
  <si>
    <t>Generator/engin</t>
  </si>
  <si>
    <t>Offset/Emissions = Usage - Reduction - Production</t>
  </si>
  <si>
    <t>Usage L</t>
  </si>
  <si>
    <t>Usage kg</t>
  </si>
  <si>
    <t>Bill $</t>
  </si>
  <si>
    <t>Bill$</t>
  </si>
  <si>
    <t>Accomondation</t>
  </si>
  <si>
    <t>kg CO2e/kg</t>
  </si>
  <si>
    <t>Car (Diesel)</t>
  </si>
  <si>
    <t>Car (Petrol)</t>
  </si>
  <si>
    <t>Bottled water 500mL</t>
  </si>
  <si>
    <t>FY21/22</t>
  </si>
  <si>
    <t>FY22/23</t>
  </si>
  <si>
    <t>Air Travel &lt;500km</t>
  </si>
  <si>
    <t>Air Travel &gt;500km</t>
  </si>
  <si>
    <t>？？</t>
  </si>
  <si>
    <t>Electricity (Victoria)</t>
  </si>
  <si>
    <t>Electricity (National)</t>
  </si>
  <si>
    <t>Diesel (fuel)</t>
  </si>
  <si>
    <t>Petrol (fuel)</t>
  </si>
  <si>
    <t>kg CO2e/km</t>
  </si>
  <si>
    <t>0.182 national average</t>
  </si>
  <si>
    <t>https://www.greenvehicleguide.gov.au/pages/Information/VehicleEmissions</t>
  </si>
  <si>
    <t>Households can select their vehicle model and find out emission ratio from the website.</t>
  </si>
  <si>
    <t>kg CO2-e /kg</t>
  </si>
  <si>
    <t>kg CO2-e/kWh</t>
  </si>
  <si>
    <t>kg CO2-e/Mj</t>
  </si>
  <si>
    <t>kg CO2-e/L</t>
  </si>
  <si>
    <t>kg CO2-e L</t>
  </si>
  <si>
    <t>kg CO2-e/kg</t>
  </si>
  <si>
    <t>??</t>
  </si>
  <si>
    <t>Reduction</t>
  </si>
  <si>
    <t>Emissions</t>
  </si>
  <si>
    <t>Total Emissions (kg)</t>
  </si>
  <si>
    <t>Postcode</t>
  </si>
  <si>
    <t># People</t>
  </si>
  <si>
    <t>House</t>
  </si>
  <si>
    <t>Emission/Offset kg</t>
  </si>
  <si>
    <t>(Postive = Emission; Negative = Offset)</t>
  </si>
  <si>
    <t>VIC 3204</t>
  </si>
  <si>
    <t>The data is to be recorded through a yearly billing cycle and finalised at the end of calunder year or financial year.</t>
  </si>
  <si>
    <t>(The form does not include emissions from food, clothing, and service)</t>
  </si>
  <si>
    <t>Paper kg</t>
  </si>
  <si>
    <t>Total Emissions:</t>
  </si>
  <si>
    <t>Total waste</t>
  </si>
  <si>
    <t xml:space="preserve"> Bill $</t>
  </si>
  <si>
    <t>(Waste calculation is based on annual total weight)</t>
  </si>
  <si>
    <t>kg CO2e/night</t>
  </si>
  <si>
    <t>Water supply</t>
  </si>
  <si>
    <t>Usage kL</t>
  </si>
  <si>
    <t>Water per year</t>
  </si>
  <si>
    <t>kg CO2e/kL</t>
  </si>
  <si>
    <t>Waste Water</t>
  </si>
  <si>
    <t>Melbourne Water data</t>
  </si>
  <si>
    <t>Water</t>
  </si>
  <si>
    <t xml:space="preserve">Water combined </t>
  </si>
  <si>
    <t>sewage = 75% of supply</t>
  </si>
  <si>
    <t>2020 Jan - April</t>
  </si>
  <si>
    <t>2020 April - July</t>
  </si>
  <si>
    <t>2020 July - Oct</t>
  </si>
  <si>
    <t>2020 Oct - Dec</t>
  </si>
  <si>
    <t>Congregation Emmissions Calculator</t>
  </si>
  <si>
    <t>Building style</t>
  </si>
  <si>
    <t>Provider:</t>
  </si>
  <si>
    <t xml:space="preserve">1st Meter # </t>
  </si>
  <si>
    <t>2nd Meter #</t>
  </si>
  <si>
    <t>2020 Q1</t>
  </si>
  <si>
    <t>2020 Q2</t>
  </si>
  <si>
    <t>2020 Q3</t>
  </si>
  <si>
    <t>2020 Q4</t>
  </si>
  <si>
    <t>Your quatorly data of is to be recorded through a yearly billing cycle. The emission report is to be finalised at the end of financial year.</t>
  </si>
  <si>
    <t>1st Meter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</si>
</sst>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0"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hadow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6"/>
      <color theme="1"/>
      <name val="Calibri (Body)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4"/>
      <name val="Calibri (Body)"/>
    </font>
    <font>
      <sz val="14"/>
      <color theme="0"/>
      <name val="Calibri"/>
      <family val="2"/>
      <scheme val="minor"/>
    </font>
    <font>
      <sz val="14"/>
      <color theme="1"/>
      <name val="Helvetica"/>
      <family val="2"/>
    </font>
    <font>
      <b/>
      <sz val="16"/>
      <color theme="1"/>
      <name val="Calibri (Body)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name val="Calibri"/>
      <family val="2"/>
      <scheme val="minor"/>
    </font>
    <font>
      <sz val="12"/>
      <color theme="2"/>
      <name val="Calibri"/>
      <family val="2"/>
      <scheme val="minor"/>
    </font>
    <font>
      <u/>
      <sz val="12"/>
      <color theme="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8"/>
      <name val="Calibri"/>
      <family val="2"/>
      <scheme val="minor"/>
    </font>
    <font>
      <b/>
      <sz val="26"/>
      <name val="Calibri"/>
      <family val="2"/>
      <scheme val="minor"/>
    </font>
    <font>
      <sz val="26"/>
      <name val="Calibri"/>
      <family val="2"/>
      <scheme val="minor"/>
    </font>
    <font>
      <sz val="26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rgb="FFFF7E79"/>
      </patternFill>
    </fill>
    <fill>
      <patternFill patternType="lightUp"/>
    </fill>
    <fill>
      <patternFill patternType="lightUp"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9" fontId="9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72">
    <xf numFmtId="0" fontId="0" fillId="0" borderId="0" xfId="0"/>
    <xf numFmtId="2" fontId="2" fillId="0" borderId="0" xfId="0" applyNumberFormat="1" applyFont="1" applyBorder="1" applyAlignment="1"/>
    <xf numFmtId="2" fontId="7" fillId="0" borderId="0" xfId="0" applyNumberFormat="1" applyFont="1" applyBorder="1" applyAlignment="1"/>
    <xf numFmtId="2" fontId="2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2" fontId="0" fillId="0" borderId="0" xfId="0" applyNumberFormat="1" applyFont="1" applyBorder="1" applyAlignment="1"/>
    <xf numFmtId="2" fontId="6" fillId="0" borderId="0" xfId="0" applyNumberFormat="1" applyFont="1" applyBorder="1" applyAlignment="1"/>
    <xf numFmtId="2" fontId="16" fillId="0" borderId="0" xfId="3" applyNumberFormat="1" applyBorder="1" applyAlignment="1"/>
    <xf numFmtId="2" fontId="0" fillId="13" borderId="0" xfId="0" applyNumberFormat="1" applyFont="1" applyFill="1" applyBorder="1" applyAlignment="1"/>
    <xf numFmtId="2" fontId="0" fillId="0" borderId="0" xfId="0" applyNumberFormat="1" applyFont="1" applyBorder="1"/>
    <xf numFmtId="2" fontId="2" fillId="0" borderId="0" xfId="0" applyNumberFormat="1" applyFont="1" applyBorder="1"/>
    <xf numFmtId="0" fontId="6" fillId="0" borderId="0" xfId="0" applyFont="1" applyBorder="1"/>
    <xf numFmtId="0" fontId="7" fillId="0" borderId="0" xfId="0" applyFont="1" applyFill="1" applyBorder="1"/>
    <xf numFmtId="2" fontId="15" fillId="0" borderId="0" xfId="1" applyNumberFormat="1" applyFont="1" applyFill="1" applyBorder="1" applyAlignment="1"/>
    <xf numFmtId="2" fontId="6" fillId="0" borderId="0" xfId="0" applyNumberFormat="1" applyFont="1" applyFill="1" applyBorder="1"/>
    <xf numFmtId="2" fontId="7" fillId="0" borderId="0" xfId="0" applyNumberFormat="1" applyFont="1" applyFill="1" applyBorder="1"/>
    <xf numFmtId="2" fontId="2" fillId="0" borderId="0" xfId="0" applyNumberFormat="1" applyFont="1" applyFill="1" applyBorder="1"/>
    <xf numFmtId="0" fontId="6" fillId="0" borderId="0" xfId="0" applyFont="1" applyFill="1" applyBorder="1"/>
    <xf numFmtId="0" fontId="8" fillId="0" borderId="0" xfId="0" applyFont="1" applyBorder="1" applyAlignment="1">
      <alignment wrapText="1"/>
    </xf>
    <xf numFmtId="2" fontId="15" fillId="6" borderId="0" xfId="1" applyNumberFormat="1" applyFont="1" applyFill="1" applyBorder="1" applyAlignment="1"/>
    <xf numFmtId="2" fontId="15" fillId="12" borderId="0" xfId="1" applyNumberFormat="1" applyFont="1" applyFill="1" applyBorder="1" applyAlignment="1"/>
    <xf numFmtId="2" fontId="12" fillId="6" borderId="0" xfId="1" applyNumberFormat="1" applyFont="1" applyFill="1" applyBorder="1" applyAlignment="1"/>
    <xf numFmtId="2" fontId="12" fillId="12" borderId="0" xfId="1" applyNumberFormat="1" applyFont="1" applyFill="1" applyBorder="1" applyAlignment="1"/>
    <xf numFmtId="2" fontId="4" fillId="0" borderId="0" xfId="0" applyNumberFormat="1" applyFont="1" applyFill="1" applyBorder="1"/>
    <xf numFmtId="0" fontId="7" fillId="0" borderId="0" xfId="0" applyFont="1" applyBorder="1"/>
    <xf numFmtId="0" fontId="6" fillId="0" borderId="0" xfId="0" applyFont="1" applyFill="1" applyBorder="1" applyAlignment="1">
      <alignment vertical="center" wrapText="1"/>
    </xf>
    <xf numFmtId="2" fontId="15" fillId="0" borderId="0" xfId="0" applyNumberFormat="1" applyFont="1" applyFill="1" applyBorder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2" fontId="13" fillId="0" borderId="0" xfId="0" applyNumberFormat="1" applyFont="1" applyBorder="1"/>
    <xf numFmtId="2" fontId="0" fillId="0" borderId="0" xfId="0" applyNumberFormat="1" applyBorder="1"/>
    <xf numFmtId="2" fontId="19" fillId="0" borderId="0" xfId="0" applyNumberFormat="1" applyFont="1" applyBorder="1"/>
    <xf numFmtId="2" fontId="20" fillId="0" borderId="0" xfId="0" applyNumberFormat="1" applyFont="1" applyBorder="1"/>
    <xf numFmtId="0" fontId="21" fillId="0" borderId="0" xfId="0" applyFont="1" applyBorder="1"/>
    <xf numFmtId="0" fontId="22" fillId="0" borderId="0" xfId="0" applyFont="1" applyBorder="1"/>
    <xf numFmtId="2" fontId="3" fillId="0" borderId="0" xfId="0" applyNumberFormat="1" applyFont="1" applyBorder="1"/>
    <xf numFmtId="0" fontId="8" fillId="0" borderId="0" xfId="0" applyFont="1" applyBorder="1"/>
    <xf numFmtId="0" fontId="16" fillId="0" borderId="0" xfId="3" applyBorder="1"/>
    <xf numFmtId="2" fontId="25" fillId="0" borderId="0" xfId="0" applyNumberFormat="1" applyFont="1" applyBorder="1"/>
    <xf numFmtId="2" fontId="26" fillId="0" borderId="0" xfId="0" applyNumberFormat="1" applyFont="1" applyBorder="1"/>
    <xf numFmtId="2" fontId="26" fillId="0" borderId="0" xfId="0" applyNumberFormat="1" applyFont="1" applyFill="1" applyBorder="1"/>
    <xf numFmtId="0" fontId="27" fillId="0" borderId="0" xfId="0" applyFont="1" applyBorder="1"/>
    <xf numFmtId="0" fontId="28" fillId="0" borderId="0" xfId="0" applyFont="1" applyFill="1" applyBorder="1"/>
    <xf numFmtId="2" fontId="30" fillId="0" borderId="0" xfId="0" applyNumberFormat="1" applyFont="1" applyBorder="1"/>
    <xf numFmtId="2" fontId="30" fillId="0" borderId="0" xfId="0" applyNumberFormat="1" applyFont="1" applyBorder="1" applyAlignment="1"/>
    <xf numFmtId="0" fontId="30" fillId="0" borderId="0" xfId="0" applyFont="1" applyBorder="1"/>
    <xf numFmtId="0" fontId="31" fillId="0" borderId="0" xfId="3" applyFont="1" applyBorder="1"/>
    <xf numFmtId="2" fontId="32" fillId="8" borderId="0" xfId="0" applyNumberFormat="1" applyFont="1" applyFill="1" applyBorder="1" applyAlignment="1"/>
    <xf numFmtId="2" fontId="32" fillId="0" borderId="0" xfId="0" applyNumberFormat="1" applyFont="1" applyFill="1" applyBorder="1" applyAlignment="1"/>
    <xf numFmtId="2" fontId="32" fillId="0" borderId="0" xfId="0" applyNumberFormat="1" applyFont="1" applyBorder="1" applyAlignment="1"/>
    <xf numFmtId="2" fontId="32" fillId="14" borderId="0" xfId="0" applyNumberFormat="1" applyFont="1" applyFill="1" applyBorder="1" applyAlignment="1"/>
    <xf numFmtId="2" fontId="13" fillId="8" borderId="0" xfId="0" applyNumberFormat="1" applyFont="1" applyFill="1" applyBorder="1" applyAlignment="1"/>
    <xf numFmtId="2" fontId="13" fillId="0" borderId="0" xfId="0" applyNumberFormat="1" applyFont="1" applyBorder="1" applyAlignment="1"/>
    <xf numFmtId="2" fontId="13" fillId="0" borderId="0" xfId="0" applyNumberFormat="1" applyFont="1" applyFill="1" applyBorder="1" applyAlignment="1"/>
    <xf numFmtId="2" fontId="13" fillId="14" borderId="0" xfId="0" applyNumberFormat="1" applyFont="1" applyFill="1" applyBorder="1" applyAlignment="1"/>
    <xf numFmtId="2" fontId="12" fillId="8" borderId="0" xfId="0" applyNumberFormat="1" applyFont="1" applyFill="1" applyBorder="1" applyAlignment="1"/>
    <xf numFmtId="2" fontId="15" fillId="0" borderId="0" xfId="0" applyNumberFormat="1" applyFont="1" applyBorder="1" applyAlignment="1"/>
    <xf numFmtId="2" fontId="12" fillId="0" borderId="0" xfId="0" applyNumberFormat="1" applyFont="1" applyFill="1" applyBorder="1" applyAlignment="1"/>
    <xf numFmtId="2" fontId="12" fillId="14" borderId="0" xfId="0" applyNumberFormat="1" applyFont="1" applyFill="1" applyBorder="1" applyAlignment="1"/>
    <xf numFmtId="2" fontId="33" fillId="0" borderId="0" xfId="0" applyNumberFormat="1" applyFont="1" applyFill="1" applyBorder="1" applyAlignment="1"/>
    <xf numFmtId="2" fontId="32" fillId="13" borderId="0" xfId="0" applyNumberFormat="1" applyFont="1" applyFill="1" applyBorder="1" applyAlignment="1"/>
    <xf numFmtId="2" fontId="32" fillId="7" borderId="0" xfId="0" applyNumberFormat="1" applyFont="1" applyFill="1" applyBorder="1" applyAlignment="1"/>
    <xf numFmtId="2" fontId="13" fillId="7" borderId="0" xfId="0" applyNumberFormat="1" applyFont="1" applyFill="1" applyBorder="1" applyAlignment="1"/>
    <xf numFmtId="2" fontId="32" fillId="3" borderId="0" xfId="0" applyNumberFormat="1" applyFont="1" applyFill="1" applyBorder="1" applyAlignment="1"/>
    <xf numFmtId="2" fontId="13" fillId="3" borderId="0" xfId="0" applyNumberFormat="1" applyFont="1" applyFill="1" applyBorder="1" applyAlignment="1"/>
    <xf numFmtId="2" fontId="12" fillId="3" borderId="0" xfId="0" applyNumberFormat="1" applyFont="1" applyFill="1" applyBorder="1" applyAlignment="1"/>
    <xf numFmtId="2" fontId="23" fillId="0" borderId="0" xfId="0" applyNumberFormat="1" applyFont="1" applyFill="1" applyBorder="1" applyAlignment="1"/>
    <xf numFmtId="2" fontId="13" fillId="13" borderId="0" xfId="0" applyNumberFormat="1" applyFont="1" applyFill="1" applyBorder="1" applyAlignment="1"/>
    <xf numFmtId="2" fontId="15" fillId="4" borderId="0" xfId="0" applyNumberFormat="1" applyFont="1" applyFill="1" applyBorder="1" applyAlignment="1"/>
    <xf numFmtId="2" fontId="15" fillId="0" borderId="0" xfId="0" applyNumberFormat="1" applyFont="1" applyFill="1" applyBorder="1" applyAlignment="1"/>
    <xf numFmtId="2" fontId="12" fillId="4" borderId="0" xfId="0" applyNumberFormat="1" applyFont="1" applyFill="1" applyBorder="1" applyAlignment="1"/>
    <xf numFmtId="2" fontId="12" fillId="4" borderId="0" xfId="0" applyNumberFormat="1" applyFont="1" applyFill="1" applyBorder="1"/>
    <xf numFmtId="2" fontId="12" fillId="0" borderId="0" xfId="0" applyNumberFormat="1" applyFont="1" applyFill="1" applyBorder="1"/>
    <xf numFmtId="2" fontId="15" fillId="4" borderId="0" xfId="0" applyNumberFormat="1" applyFont="1" applyFill="1" applyBorder="1"/>
    <xf numFmtId="2" fontId="13" fillId="0" borderId="0" xfId="0" applyNumberFormat="1" applyFont="1" applyFill="1" applyBorder="1"/>
    <xf numFmtId="2" fontId="12" fillId="15" borderId="0" xfId="0" applyNumberFormat="1" applyFont="1" applyFill="1" applyBorder="1"/>
    <xf numFmtId="2" fontId="12" fillId="16" borderId="0" xfId="0" applyNumberFormat="1" applyFont="1" applyFill="1" applyBorder="1"/>
    <xf numFmtId="2" fontId="32" fillId="0" borderId="0" xfId="0" applyNumberFormat="1" applyFont="1" applyFill="1" applyBorder="1"/>
    <xf numFmtId="0" fontId="12" fillId="5" borderId="0" xfId="0" applyFont="1" applyFill="1" applyBorder="1"/>
    <xf numFmtId="2" fontId="32" fillId="0" borderId="0" xfId="0" applyNumberFormat="1" applyFont="1" applyBorder="1"/>
    <xf numFmtId="0" fontId="12" fillId="0" borderId="0" xfId="0" applyFont="1" applyFill="1" applyBorder="1" applyAlignment="1">
      <alignment vertical="center" wrapText="1"/>
    </xf>
    <xf numFmtId="0" fontId="15" fillId="0" borderId="0" xfId="0" applyFont="1" applyFill="1" applyBorder="1"/>
    <xf numFmtId="0" fontId="13" fillId="0" borderId="0" xfId="0" applyFont="1" applyBorder="1"/>
    <xf numFmtId="0" fontId="24" fillId="10" borderId="0" xfId="0" applyFont="1" applyFill="1" applyBorder="1" applyAlignment="1">
      <alignment horizontal="left" vertical="center"/>
    </xf>
    <xf numFmtId="0" fontId="24" fillId="10" borderId="0" xfId="0" applyFont="1" applyFill="1" applyBorder="1" applyAlignment="1">
      <alignment horizontal="center" vertical="center"/>
    </xf>
    <xf numFmtId="164" fontId="12" fillId="0" borderId="0" xfId="0" applyNumberFormat="1" applyFont="1" applyBorder="1"/>
    <xf numFmtId="164" fontId="34" fillId="0" borderId="0" xfId="0" applyNumberFormat="1" applyFont="1" applyBorder="1"/>
    <xf numFmtId="2" fontId="12" fillId="0" borderId="0" xfId="0" applyNumberFormat="1" applyFont="1" applyBorder="1" applyAlignment="1"/>
    <xf numFmtId="164" fontId="12" fillId="0" borderId="0" xfId="0" applyNumberFormat="1" applyFont="1" applyBorder="1" applyAlignment="1"/>
    <xf numFmtId="164" fontId="13" fillId="0" borderId="0" xfId="0" applyNumberFormat="1" applyFont="1" applyBorder="1"/>
    <xf numFmtId="2" fontId="12" fillId="11" borderId="0" xfId="0" applyNumberFormat="1" applyFont="1" applyFill="1" applyBorder="1"/>
    <xf numFmtId="2" fontId="14" fillId="0" borderId="0" xfId="0" applyNumberFormat="1" applyFont="1" applyBorder="1"/>
    <xf numFmtId="164" fontId="32" fillId="0" borderId="0" xfId="0" applyNumberFormat="1" applyFont="1" applyBorder="1"/>
    <xf numFmtId="0" fontId="12" fillId="3" borderId="0" xfId="0" applyFont="1" applyFill="1" applyBorder="1"/>
    <xf numFmtId="2" fontId="13" fillId="3" borderId="0" xfId="0" applyNumberFormat="1" applyFont="1" applyFill="1" applyBorder="1"/>
    <xf numFmtId="2" fontId="13" fillId="17" borderId="0" xfId="0" applyNumberFormat="1" applyFont="1" applyFill="1" applyBorder="1"/>
    <xf numFmtId="9" fontId="35" fillId="11" borderId="0" xfId="2" applyFont="1" applyFill="1" applyBorder="1"/>
    <xf numFmtId="2" fontId="15" fillId="11" borderId="0" xfId="0" applyNumberFormat="1" applyFont="1" applyFill="1" applyBorder="1"/>
    <xf numFmtId="2" fontId="36" fillId="11" borderId="0" xfId="0" applyNumberFormat="1" applyFont="1" applyFill="1" applyBorder="1"/>
    <xf numFmtId="0" fontId="37" fillId="0" borderId="0" xfId="0" applyFont="1" applyBorder="1"/>
    <xf numFmtId="0" fontId="38" fillId="0" borderId="0" xfId="0" applyFont="1" applyBorder="1"/>
    <xf numFmtId="0" fontId="37" fillId="0" borderId="0" xfId="0" applyFont="1" applyFill="1" applyBorder="1"/>
    <xf numFmtId="2" fontId="39" fillId="0" borderId="0" xfId="0" applyNumberFormat="1" applyFont="1" applyBorder="1"/>
    <xf numFmtId="2" fontId="13" fillId="18" borderId="0" xfId="0" applyNumberFormat="1" applyFont="1" applyFill="1" applyBorder="1" applyAlignment="1"/>
    <xf numFmtId="2" fontId="32" fillId="18" borderId="0" xfId="0" applyNumberFormat="1" applyFont="1" applyFill="1" applyBorder="1" applyAlignment="1"/>
    <xf numFmtId="2" fontId="29" fillId="19" borderId="0" xfId="0" applyNumberFormat="1" applyFont="1" applyFill="1" applyBorder="1"/>
    <xf numFmtId="0" fontId="6" fillId="19" borderId="0" xfId="0" applyFont="1" applyFill="1" applyBorder="1"/>
    <xf numFmtId="2" fontId="36" fillId="19" borderId="0" xfId="0" applyNumberFormat="1" applyFont="1" applyFill="1" applyBorder="1"/>
    <xf numFmtId="2" fontId="0" fillId="0" borderId="0" xfId="0" applyNumberFormat="1" applyProtection="1">
      <protection locked="0"/>
    </xf>
    <xf numFmtId="2" fontId="12" fillId="0" borderId="0" xfId="1" applyNumberFormat="1" applyFont="1" applyFill="1" applyBorder="1" applyAlignment="1"/>
    <xf numFmtId="0" fontId="0" fillId="0" borderId="0" xfId="0" applyFill="1"/>
    <xf numFmtId="2" fontId="12" fillId="5" borderId="0" xfId="0" applyNumberFormat="1" applyFont="1" applyFill="1" applyBorder="1"/>
    <xf numFmtId="0" fontId="22" fillId="0" borderId="0" xfId="0" applyFont="1" applyFill="1" applyProtection="1">
      <protection locked="0"/>
    </xf>
    <xf numFmtId="0" fontId="22" fillId="0" borderId="0" xfId="0" applyFont="1" applyBorder="1" applyProtection="1"/>
    <xf numFmtId="0" fontId="22" fillId="19" borderId="0" xfId="0" applyFont="1" applyFill="1" applyProtection="1"/>
    <xf numFmtId="2" fontId="15" fillId="6" borderId="0" xfId="1" applyNumberFormat="1" applyFont="1" applyFill="1" applyBorder="1" applyAlignment="1" applyProtection="1"/>
    <xf numFmtId="2" fontId="12" fillId="6" borderId="0" xfId="1" applyNumberFormat="1" applyFont="1" applyFill="1" applyBorder="1" applyAlignment="1" applyProtection="1"/>
    <xf numFmtId="2" fontId="12" fillId="19" borderId="0" xfId="1" applyNumberFormat="1" applyFont="1" applyFill="1" applyBorder="1" applyAlignment="1" applyProtection="1"/>
    <xf numFmtId="2" fontId="12" fillId="0" borderId="0" xfId="1" applyNumberFormat="1" applyFont="1" applyFill="1" applyBorder="1" applyAlignment="1" applyProtection="1"/>
    <xf numFmtId="2" fontId="32" fillId="8" borderId="0" xfId="0" applyNumberFormat="1" applyFont="1" applyFill="1" applyBorder="1" applyAlignment="1" applyProtection="1"/>
    <xf numFmtId="2" fontId="12" fillId="19" borderId="0" xfId="0" applyNumberFormat="1" applyFont="1" applyFill="1" applyBorder="1" applyAlignment="1" applyProtection="1"/>
    <xf numFmtId="2" fontId="12" fillId="8" borderId="0" xfId="0" applyNumberFormat="1" applyFont="1" applyFill="1" applyBorder="1" applyAlignment="1" applyProtection="1"/>
    <xf numFmtId="2" fontId="12" fillId="0" borderId="0" xfId="0" applyNumberFormat="1" applyFont="1" applyFill="1" applyBorder="1" applyAlignment="1" applyProtection="1"/>
    <xf numFmtId="2" fontId="32" fillId="7" borderId="0" xfId="0" applyNumberFormat="1" applyFont="1" applyFill="1" applyBorder="1" applyAlignment="1" applyProtection="1"/>
    <xf numFmtId="2" fontId="13" fillId="7" borderId="0" xfId="0" applyNumberFormat="1" applyFont="1" applyFill="1" applyBorder="1" applyAlignment="1" applyProtection="1"/>
    <xf numFmtId="2" fontId="32" fillId="0" borderId="0" xfId="0" applyNumberFormat="1" applyFont="1" applyFill="1" applyBorder="1" applyAlignment="1" applyProtection="1"/>
    <xf numFmtId="2" fontId="32" fillId="3" borderId="0" xfId="0" applyNumberFormat="1" applyFont="1" applyFill="1" applyBorder="1" applyAlignment="1" applyProtection="1"/>
    <xf numFmtId="2" fontId="13" fillId="3" borderId="0" xfId="0" applyNumberFormat="1" applyFont="1" applyFill="1" applyBorder="1" applyAlignment="1" applyProtection="1"/>
    <xf numFmtId="2" fontId="13" fillId="0" borderId="0" xfId="0" applyNumberFormat="1" applyFont="1" applyFill="1" applyBorder="1" applyAlignment="1" applyProtection="1"/>
    <xf numFmtId="2" fontId="15" fillId="4" borderId="0" xfId="0" applyNumberFormat="1" applyFont="1" applyFill="1" applyBorder="1" applyAlignment="1" applyProtection="1"/>
    <xf numFmtId="2" fontId="12" fillId="4" borderId="0" xfId="0" applyNumberFormat="1" applyFont="1" applyFill="1" applyBorder="1" applyAlignment="1" applyProtection="1"/>
    <xf numFmtId="2" fontId="12" fillId="4" borderId="0" xfId="0" applyNumberFormat="1" applyFont="1" applyFill="1" applyBorder="1" applyProtection="1"/>
    <xf numFmtId="2" fontId="13" fillId="0" borderId="0" xfId="0" applyNumberFormat="1" applyFont="1" applyBorder="1" applyProtection="1"/>
    <xf numFmtId="2" fontId="12" fillId="15" borderId="0" xfId="0" applyNumberFormat="1" applyFont="1" applyFill="1" applyBorder="1" applyProtection="1"/>
    <xf numFmtId="2" fontId="32" fillId="18" borderId="0" xfId="0" applyNumberFormat="1" applyFont="1" applyFill="1" applyBorder="1" applyAlignment="1" applyProtection="1"/>
    <xf numFmtId="2" fontId="13" fillId="18" borderId="0" xfId="0" applyNumberFormat="1" applyFont="1" applyFill="1" applyBorder="1" applyAlignment="1" applyProtection="1"/>
    <xf numFmtId="2" fontId="12" fillId="16" borderId="0" xfId="0" applyNumberFormat="1" applyFont="1" applyFill="1" applyBorder="1" applyProtection="1"/>
    <xf numFmtId="0" fontId="12" fillId="5" borderId="0" xfId="0" applyFont="1" applyFill="1" applyBorder="1" applyProtection="1"/>
    <xf numFmtId="2" fontId="29" fillId="19" borderId="0" xfId="0" applyNumberFormat="1" applyFont="1" applyFill="1" applyBorder="1" applyProtection="1"/>
    <xf numFmtId="2" fontId="0" fillId="0" borderId="0" xfId="0" applyNumberFormat="1" applyFont="1" applyBorder="1" applyAlignment="1" applyProtection="1"/>
    <xf numFmtId="0" fontId="24" fillId="10" borderId="0" xfId="0" applyFont="1" applyFill="1" applyBorder="1" applyAlignment="1" applyProtection="1">
      <alignment horizontal="left" vertical="center"/>
    </xf>
    <xf numFmtId="0" fontId="24" fillId="10" borderId="0" xfId="0" applyFont="1" applyFill="1" applyBorder="1" applyAlignment="1" applyProtection="1">
      <alignment horizontal="center" vertical="center"/>
    </xf>
    <xf numFmtId="2" fontId="13" fillId="0" borderId="0" xfId="0" applyNumberFormat="1" applyFont="1" applyBorder="1" applyAlignment="1" applyProtection="1"/>
    <xf numFmtId="164" fontId="12" fillId="0" borderId="0" xfId="0" applyNumberFormat="1" applyFont="1" applyBorder="1" applyProtection="1"/>
    <xf numFmtId="164" fontId="34" fillId="0" borderId="0" xfId="0" applyNumberFormat="1" applyFont="1" applyBorder="1" applyProtection="1"/>
    <xf numFmtId="0" fontId="8" fillId="0" borderId="0" xfId="0" applyFont="1" applyBorder="1" applyProtection="1"/>
    <xf numFmtId="2" fontId="12" fillId="0" borderId="0" xfId="0" applyNumberFormat="1" applyFont="1" applyBorder="1" applyAlignment="1" applyProtection="1"/>
    <xf numFmtId="2" fontId="6" fillId="0" borderId="0" xfId="0" applyNumberFormat="1" applyFont="1" applyBorder="1" applyAlignment="1" applyProtection="1"/>
    <xf numFmtId="2" fontId="13" fillId="8" borderId="0" xfId="0" applyNumberFormat="1" applyFont="1" applyFill="1" applyBorder="1" applyAlignment="1" applyProtection="1"/>
    <xf numFmtId="164" fontId="12" fillId="0" borderId="0" xfId="0" applyNumberFormat="1" applyFont="1" applyBorder="1" applyAlignment="1" applyProtection="1"/>
    <xf numFmtId="2" fontId="0" fillId="0" borderId="0" xfId="0" applyNumberFormat="1" applyFont="1" applyBorder="1" applyProtection="1"/>
    <xf numFmtId="2" fontId="30" fillId="0" borderId="0" xfId="0" applyNumberFormat="1" applyFont="1" applyBorder="1" applyProtection="1"/>
    <xf numFmtId="164" fontId="13" fillId="0" borderId="0" xfId="0" applyNumberFormat="1" applyFont="1" applyBorder="1" applyProtection="1"/>
    <xf numFmtId="2" fontId="30" fillId="0" borderId="0" xfId="0" applyNumberFormat="1" applyFont="1" applyBorder="1" applyAlignment="1" applyProtection="1"/>
    <xf numFmtId="2" fontId="12" fillId="11" borderId="0" xfId="0" applyNumberFormat="1" applyFont="1" applyFill="1" applyBorder="1" applyProtection="1"/>
    <xf numFmtId="2" fontId="14" fillId="0" borderId="0" xfId="0" applyNumberFormat="1" applyFont="1" applyBorder="1" applyProtection="1"/>
    <xf numFmtId="164" fontId="32" fillId="0" borderId="0" xfId="0" applyNumberFormat="1" applyFont="1" applyBorder="1" applyProtection="1"/>
    <xf numFmtId="2" fontId="0" fillId="0" borderId="0" xfId="0" applyNumberFormat="1" applyFont="1" applyFill="1" applyBorder="1" applyAlignment="1" applyProtection="1"/>
    <xf numFmtId="2" fontId="7" fillId="0" borderId="0" xfId="0" applyNumberFormat="1" applyFont="1" applyBorder="1" applyAlignment="1" applyProtection="1"/>
    <xf numFmtId="0" fontId="12" fillId="0" borderId="0" xfId="0" applyFont="1" applyBorder="1" applyProtection="1"/>
    <xf numFmtId="0" fontId="12" fillId="3" borderId="0" xfId="0" applyFont="1" applyFill="1" applyBorder="1" applyProtection="1"/>
    <xf numFmtId="0" fontId="30" fillId="0" borderId="0" xfId="0" applyFont="1" applyBorder="1" applyProtection="1"/>
    <xf numFmtId="2" fontId="2" fillId="0" borderId="0" xfId="0" applyNumberFormat="1" applyFont="1" applyBorder="1" applyProtection="1"/>
    <xf numFmtId="2" fontId="13" fillId="3" borderId="0" xfId="0" applyNumberFormat="1" applyFont="1" applyFill="1" applyBorder="1" applyProtection="1"/>
    <xf numFmtId="0" fontId="31" fillId="0" borderId="0" xfId="3" applyFont="1" applyBorder="1" applyProtection="1"/>
    <xf numFmtId="0" fontId="6" fillId="0" borderId="0" xfId="0" applyFont="1" applyFill="1" applyBorder="1" applyAlignment="1" applyProtection="1">
      <alignment vertical="center" wrapText="1"/>
    </xf>
    <xf numFmtId="0" fontId="16" fillId="0" borderId="0" xfId="3" applyBorder="1" applyProtection="1"/>
    <xf numFmtId="0" fontId="6" fillId="0" borderId="0" xfId="0" applyFont="1" applyBorder="1" applyProtection="1"/>
    <xf numFmtId="2" fontId="16" fillId="0" borderId="0" xfId="3" applyNumberFormat="1" applyBorder="1" applyAlignment="1" applyProtection="1"/>
    <xf numFmtId="0" fontId="23" fillId="9" borderId="0" xfId="0" applyFont="1" applyFill="1" applyBorder="1" applyAlignment="1">
      <alignment horizontal="center" vertical="center"/>
    </xf>
    <xf numFmtId="0" fontId="23" fillId="9" borderId="0" xfId="0" applyFont="1" applyFill="1" applyBorder="1" applyAlignment="1" applyProtection="1">
      <alignment horizontal="center" vertical="center"/>
    </xf>
  </cellXfs>
  <cellStyles count="4">
    <cellStyle name="Good" xfId="1" builtinId="26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7E79"/>
      <color rgb="FFC0B3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FY2020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5B2-5F44-919D-C27F9A6662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5B2-5F44-919D-C27F9A6662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5B2-5F44-919D-C27F9A6662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5B2-5F44-919D-C27F9A66621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5B2-5F44-919D-C27F9A66621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5B2-5F44-919D-C27F9A66621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5B2-5F44-919D-C27F9A666217}"/>
              </c:ext>
            </c:extLst>
          </c:dPt>
          <c:val>
            <c:numRef>
              <c:f>Household!$L$9:$L$15</c:f>
              <c:numCache>
                <c:formatCode>0.00</c:formatCode>
                <c:ptCount val="7"/>
                <c:pt idx="0">
                  <c:v>-5467.4683999999997</c:v>
                </c:pt>
                <c:pt idx="1">
                  <c:v>1523.0531438999999</c:v>
                </c:pt>
                <c:pt idx="2">
                  <c:v>18.310000000000002</c:v>
                </c:pt>
                <c:pt idx="3">
                  <c:v>15.600000000000001</c:v>
                </c:pt>
                <c:pt idx="4">
                  <c:v>2769.18</c:v>
                </c:pt>
                <c:pt idx="5">
                  <c:v>17</c:v>
                </c:pt>
                <c:pt idx="6">
                  <c:v>949.52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D-E24E-A66D-E79C58F58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3-Year</a:t>
            </a:r>
            <a:r>
              <a:rPr lang="en-GB" baseline="0"/>
              <a:t> Cycle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Household!$J$9:$J$17</c:f>
              <c:strCache>
                <c:ptCount val="9"/>
                <c:pt idx="0">
                  <c:v>Electricity</c:v>
                </c:pt>
                <c:pt idx="1">
                  <c:v>Natural Gas</c:v>
                </c:pt>
                <c:pt idx="2">
                  <c:v>Generator</c:v>
                </c:pt>
                <c:pt idx="3">
                  <c:v>Bottled LPG</c:v>
                </c:pt>
                <c:pt idx="4">
                  <c:v>Transport</c:v>
                </c:pt>
                <c:pt idx="5">
                  <c:v>Consumerables</c:v>
                </c:pt>
                <c:pt idx="6">
                  <c:v>Waste</c:v>
                </c:pt>
                <c:pt idx="7">
                  <c:v>Water</c:v>
                </c:pt>
                <c:pt idx="8">
                  <c:v>Total Emissions (kg)</c:v>
                </c:pt>
              </c:strCache>
            </c:strRef>
          </c:cat>
          <c:val>
            <c:numRef>
              <c:f>Household!$K$9:$K$17</c:f>
              <c:numCache>
                <c:formatCode>0.00</c:formatCode>
                <c:ptCount val="9"/>
                <c:pt idx="0">
                  <c:v>2815.35</c:v>
                </c:pt>
                <c:pt idx="1">
                  <c:v>1200</c:v>
                </c:pt>
                <c:pt idx="2">
                  <c:v>20</c:v>
                </c:pt>
                <c:pt idx="3">
                  <c:v>25</c:v>
                </c:pt>
                <c:pt idx="4">
                  <c:v>3500</c:v>
                </c:pt>
                <c:pt idx="5">
                  <c:v>50</c:v>
                </c:pt>
                <c:pt idx="6">
                  <c:v>1200</c:v>
                </c:pt>
                <c:pt idx="7">
                  <c:v>181.55</c:v>
                </c:pt>
                <c:pt idx="8">
                  <c:v>8991.9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A-0A40-95A7-AB7DE93D62C4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Household!$J$9:$J$17</c:f>
              <c:strCache>
                <c:ptCount val="9"/>
                <c:pt idx="0">
                  <c:v>Electricity</c:v>
                </c:pt>
                <c:pt idx="1">
                  <c:v>Natural Gas</c:v>
                </c:pt>
                <c:pt idx="2">
                  <c:v>Generator</c:v>
                </c:pt>
                <c:pt idx="3">
                  <c:v>Bottled LPG</c:v>
                </c:pt>
                <c:pt idx="4">
                  <c:v>Transport</c:v>
                </c:pt>
                <c:pt idx="5">
                  <c:v>Consumerables</c:v>
                </c:pt>
                <c:pt idx="6">
                  <c:v>Waste</c:v>
                </c:pt>
                <c:pt idx="7">
                  <c:v>Water</c:v>
                </c:pt>
                <c:pt idx="8">
                  <c:v>Total Emissions (kg)</c:v>
                </c:pt>
              </c:strCache>
            </c:strRef>
          </c:cat>
          <c:val>
            <c:numRef>
              <c:f>Household!$L$9:$L$17</c:f>
              <c:numCache>
                <c:formatCode>0.00</c:formatCode>
                <c:ptCount val="9"/>
                <c:pt idx="0">
                  <c:v>-5467.4683999999997</c:v>
                </c:pt>
                <c:pt idx="1">
                  <c:v>1523.0531438999999</c:v>
                </c:pt>
                <c:pt idx="2">
                  <c:v>18.310000000000002</c:v>
                </c:pt>
                <c:pt idx="3">
                  <c:v>15.600000000000001</c:v>
                </c:pt>
                <c:pt idx="4">
                  <c:v>2769.18</c:v>
                </c:pt>
                <c:pt idx="5">
                  <c:v>17</c:v>
                </c:pt>
                <c:pt idx="6">
                  <c:v>949.52</c:v>
                </c:pt>
                <c:pt idx="7">
                  <c:v>160.82599999999999</c:v>
                </c:pt>
                <c:pt idx="8">
                  <c:v>-13.979256100000413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BA-0A40-95A7-AB7DE93D62C4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Household!$J$9:$J$17</c:f>
              <c:strCache>
                <c:ptCount val="9"/>
                <c:pt idx="0">
                  <c:v>Electricity</c:v>
                </c:pt>
                <c:pt idx="1">
                  <c:v>Natural Gas</c:v>
                </c:pt>
                <c:pt idx="2">
                  <c:v>Generator</c:v>
                </c:pt>
                <c:pt idx="3">
                  <c:v>Bottled LPG</c:v>
                </c:pt>
                <c:pt idx="4">
                  <c:v>Transport</c:v>
                </c:pt>
                <c:pt idx="5">
                  <c:v>Consumerables</c:v>
                </c:pt>
                <c:pt idx="6">
                  <c:v>Waste</c:v>
                </c:pt>
                <c:pt idx="7">
                  <c:v>Water</c:v>
                </c:pt>
                <c:pt idx="8">
                  <c:v>Total Emissions (kg)</c:v>
                </c:pt>
              </c:strCache>
            </c:strRef>
          </c:cat>
          <c:val>
            <c:numRef>
              <c:f>Household!$M$9:$M$17</c:f>
              <c:numCache>
                <c:formatCode>0.00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2-B0BA-0A40-95A7-AB7DE93D62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881671071"/>
        <c:axId val="1881672719"/>
      </c:barChart>
      <c:catAx>
        <c:axId val="1881671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1672719"/>
        <c:crosses val="autoZero"/>
        <c:auto val="1"/>
        <c:lblAlgn val="ctr"/>
        <c:lblOffset val="100"/>
        <c:noMultiLvlLbl val="0"/>
      </c:catAx>
      <c:valAx>
        <c:axId val="1881672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16710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FY2020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7E7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5A4-3046-9532-8F10C9DA5867}"/>
              </c:ext>
            </c:extLst>
          </c:dPt>
          <c:dPt>
            <c:idx val="1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5A4-3046-9532-8F10C9DA586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5A4-3046-9532-8F10C9DA586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5A4-3046-9532-8F10C9DA5867}"/>
              </c:ext>
            </c:extLst>
          </c:dPt>
          <c:dPt>
            <c:idx val="4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5A4-3046-9532-8F10C9DA586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5A4-3046-9532-8F10C9DA586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5A4-3046-9532-8F10C9DA5867}"/>
              </c:ext>
            </c:extLst>
          </c:dPt>
          <c:val>
            <c:numRef>
              <c:f>Household!$L$9:$L$15</c:f>
              <c:numCache>
                <c:formatCode>0.00</c:formatCode>
                <c:ptCount val="7"/>
                <c:pt idx="0">
                  <c:v>-5467.4683999999997</c:v>
                </c:pt>
                <c:pt idx="1">
                  <c:v>1523.0531438999999</c:v>
                </c:pt>
                <c:pt idx="2">
                  <c:v>18.310000000000002</c:v>
                </c:pt>
                <c:pt idx="3">
                  <c:v>15.600000000000001</c:v>
                </c:pt>
                <c:pt idx="4">
                  <c:v>2769.18</c:v>
                </c:pt>
                <c:pt idx="5">
                  <c:v>17</c:v>
                </c:pt>
                <c:pt idx="6">
                  <c:v>949.52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A4-3046-9532-8F10C9DA5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/>
              <a:t>3-Year Cycle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Congregation!$J$9:$J$16</c:f>
              <c:strCache>
                <c:ptCount val="8"/>
                <c:pt idx="0">
                  <c:v>Electricity</c:v>
                </c:pt>
                <c:pt idx="1">
                  <c:v>Natural Gas</c:v>
                </c:pt>
                <c:pt idx="2">
                  <c:v>Generator</c:v>
                </c:pt>
                <c:pt idx="3">
                  <c:v>Bottled LPG</c:v>
                </c:pt>
                <c:pt idx="4">
                  <c:v>Transport</c:v>
                </c:pt>
                <c:pt idx="5">
                  <c:v>Consumerables</c:v>
                </c:pt>
                <c:pt idx="6">
                  <c:v>Waste</c:v>
                </c:pt>
                <c:pt idx="7">
                  <c:v>Water</c:v>
                </c:pt>
              </c:strCache>
            </c:strRef>
          </c:cat>
          <c:val>
            <c:numRef>
              <c:f>Congregation!$K$9:$K$16</c:f>
              <c:numCache>
                <c:formatCode>0.00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C1-B445-AB4D-56A80B657562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Congregation!$J$9:$J$16</c:f>
              <c:strCache>
                <c:ptCount val="8"/>
                <c:pt idx="0">
                  <c:v>Electricity</c:v>
                </c:pt>
                <c:pt idx="1">
                  <c:v>Natural Gas</c:v>
                </c:pt>
                <c:pt idx="2">
                  <c:v>Generator</c:v>
                </c:pt>
                <c:pt idx="3">
                  <c:v>Bottled LPG</c:v>
                </c:pt>
                <c:pt idx="4">
                  <c:v>Transport</c:v>
                </c:pt>
                <c:pt idx="5">
                  <c:v>Consumerables</c:v>
                </c:pt>
                <c:pt idx="6">
                  <c:v>Waste</c:v>
                </c:pt>
                <c:pt idx="7">
                  <c:v>Water</c:v>
                </c:pt>
              </c:strCache>
            </c:strRef>
          </c:cat>
          <c:val>
            <c:numRef>
              <c:f>Congregation!$L$9:$L$16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C1-B445-AB4D-56A80B6575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61253376"/>
        <c:axId val="1360440976"/>
      </c:barChart>
      <c:catAx>
        <c:axId val="136125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0440976"/>
        <c:crosses val="autoZero"/>
        <c:auto val="1"/>
        <c:lblAlgn val="ctr"/>
        <c:lblOffset val="100"/>
        <c:noMultiLvlLbl val="0"/>
      </c:catAx>
      <c:valAx>
        <c:axId val="136044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125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7939</xdr:colOff>
      <xdr:row>15</xdr:row>
      <xdr:rowOff>235743</xdr:rowOff>
    </xdr:from>
    <xdr:to>
      <xdr:col>21</xdr:col>
      <xdr:colOff>388939</xdr:colOff>
      <xdr:row>28</xdr:row>
      <xdr:rowOff>42068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08EC9C5-C36C-214E-AE4D-EDBE52B66C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3968</xdr:colOff>
      <xdr:row>3</xdr:row>
      <xdr:rowOff>29369</xdr:rowOff>
    </xdr:from>
    <xdr:to>
      <xdr:col>21</xdr:col>
      <xdr:colOff>416718</xdr:colOff>
      <xdr:row>15</xdr:row>
      <xdr:rowOff>121444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9032A29-34F8-D24A-9543-6BFE765EDC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7939</xdr:colOff>
      <xdr:row>15</xdr:row>
      <xdr:rowOff>235743</xdr:rowOff>
    </xdr:from>
    <xdr:to>
      <xdr:col>21</xdr:col>
      <xdr:colOff>388939</xdr:colOff>
      <xdr:row>29</xdr:row>
      <xdr:rowOff>42068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BEE94E1-3299-B644-8665-F158DA4501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820209</xdr:colOff>
      <xdr:row>3</xdr:row>
      <xdr:rowOff>210608</xdr:rowOff>
    </xdr:from>
    <xdr:to>
      <xdr:col>22</xdr:col>
      <xdr:colOff>439209</xdr:colOff>
      <xdr:row>15</xdr:row>
      <xdr:rowOff>32808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E962783-6706-3A45-8D3B-0B1EDFCB79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considerategroup.com/carbon-emissions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siderategroup.com/carbon-emissions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F6D46-534B-7545-8E08-FDD8C995C36A}">
  <sheetPr>
    <pageSetUpPr fitToPage="1"/>
  </sheetPr>
  <dimension ref="A1:T79"/>
  <sheetViews>
    <sheetView topLeftCell="A32" zoomScale="80" zoomScaleNormal="80" zoomScalePageLayoutView="120" workbookViewId="0">
      <selection activeCell="A8" sqref="A8"/>
    </sheetView>
  </sheetViews>
  <sheetFormatPr defaultColWidth="13.6640625" defaultRowHeight="15.5"/>
  <cols>
    <col min="1" max="1" width="22.5" style="9" customWidth="1"/>
    <col min="2" max="2" width="13.6640625" style="9" customWidth="1"/>
    <col min="3" max="3" width="13.6640625" style="9"/>
    <col min="4" max="4" width="12.1640625" style="9" customWidth="1"/>
    <col min="5" max="5" width="19.6640625" style="16" bestFit="1" customWidth="1"/>
    <col min="6" max="6" width="14.33203125" style="9" customWidth="1"/>
    <col min="7" max="7" width="11.6640625" style="9" customWidth="1"/>
    <col min="8" max="9" width="13.6640625" style="9"/>
    <col min="10" max="10" width="20.5" style="9" customWidth="1"/>
    <col min="11" max="11" width="15.33203125" style="9" bestFit="1" customWidth="1"/>
    <col min="12" max="12" width="10.33203125" style="9" bestFit="1" customWidth="1"/>
    <col min="13" max="15" width="10.1640625" style="9" bestFit="1" customWidth="1"/>
    <col min="16" max="16" width="11.33203125" style="9" customWidth="1"/>
    <col min="17" max="16384" width="13.6640625" style="9"/>
  </cols>
  <sheetData>
    <row r="1" spans="1:16" s="31" customFormat="1" ht="33.5">
      <c r="A1" s="100" t="s">
        <v>24</v>
      </c>
      <c r="B1" s="101"/>
      <c r="C1" s="101"/>
      <c r="D1" s="101"/>
      <c r="E1" s="102"/>
      <c r="F1" s="101"/>
      <c r="G1" s="103"/>
      <c r="H1" s="103"/>
      <c r="I1" s="103"/>
      <c r="J1" s="103"/>
      <c r="K1" s="101"/>
      <c r="L1" s="101"/>
      <c r="M1" s="101"/>
      <c r="N1" s="103"/>
      <c r="O1" s="103"/>
      <c r="P1" s="103"/>
    </row>
    <row r="2" spans="1:16" s="31" customFormat="1" ht="28.5">
      <c r="A2" s="27"/>
      <c r="B2" s="28"/>
      <c r="C2" s="28"/>
      <c r="D2" s="28"/>
      <c r="E2" s="43"/>
      <c r="F2" s="29"/>
      <c r="G2" s="30"/>
      <c r="H2" s="30"/>
      <c r="I2" s="30"/>
      <c r="J2" s="27" t="s">
        <v>65</v>
      </c>
      <c r="K2" s="28"/>
      <c r="L2" s="28"/>
      <c r="M2" s="28"/>
    </row>
    <row r="3" spans="1:16" s="33" customFormat="1" ht="21">
      <c r="A3" s="39" t="s">
        <v>98</v>
      </c>
      <c r="B3" s="40" t="s">
        <v>103</v>
      </c>
      <c r="C3" s="40"/>
      <c r="D3" s="40" t="s">
        <v>99</v>
      </c>
      <c r="E3" s="41">
        <v>4</v>
      </c>
      <c r="F3" s="42"/>
      <c r="G3" s="40" t="s">
        <v>100</v>
      </c>
      <c r="H3" s="40"/>
      <c r="J3" s="42" t="s">
        <v>102</v>
      </c>
    </row>
    <row r="4" spans="1:16" s="33" customFormat="1" ht="21">
      <c r="A4" s="32"/>
      <c r="E4" s="41"/>
      <c r="F4" s="34"/>
    </row>
    <row r="5" spans="1:16" ht="21">
      <c r="A5" s="35" t="s">
        <v>104</v>
      </c>
      <c r="B5" s="24"/>
      <c r="C5" s="24"/>
      <c r="D5" s="24"/>
      <c r="E5" s="12"/>
      <c r="F5" s="11"/>
      <c r="G5" s="36"/>
      <c r="H5" s="36"/>
      <c r="I5" s="36"/>
      <c r="J5" s="30" t="s">
        <v>105</v>
      </c>
      <c r="K5" s="33"/>
      <c r="L5" s="33"/>
      <c r="M5" s="33"/>
      <c r="N5" s="33"/>
      <c r="O5" s="33"/>
      <c r="P5" s="33"/>
    </row>
    <row r="7" spans="1:16" ht="18.5">
      <c r="A7" s="19" t="s">
        <v>25</v>
      </c>
      <c r="B7" s="19" t="s">
        <v>26</v>
      </c>
      <c r="C7" s="19" t="s">
        <v>27</v>
      </c>
      <c r="D7" s="19" t="s">
        <v>28</v>
      </c>
      <c r="E7" s="13" t="s">
        <v>101</v>
      </c>
      <c r="F7" s="20" t="s">
        <v>9</v>
      </c>
      <c r="G7" s="20" t="s">
        <v>29</v>
      </c>
      <c r="H7" s="20" t="s">
        <v>10</v>
      </c>
      <c r="J7" s="96" t="s">
        <v>96</v>
      </c>
      <c r="K7" s="96" t="s">
        <v>50</v>
      </c>
      <c r="L7" s="96" t="s">
        <v>51</v>
      </c>
      <c r="M7" s="96" t="s">
        <v>52</v>
      </c>
      <c r="N7" s="96" t="s">
        <v>53</v>
      </c>
      <c r="O7" s="96" t="s">
        <v>54</v>
      </c>
      <c r="P7" s="96" t="s">
        <v>95</v>
      </c>
    </row>
    <row r="8" spans="1:16" s="1" customFormat="1" ht="18.5">
      <c r="A8" s="21" t="s">
        <v>16</v>
      </c>
      <c r="B8" s="21">
        <v>150.47</v>
      </c>
      <c r="C8" s="21">
        <v>-301.85000000000002</v>
      </c>
      <c r="D8" s="21">
        <f t="shared" ref="D8:D18" si="0">C8+B8</f>
        <v>-151.38000000000002</v>
      </c>
      <c r="E8" s="13"/>
      <c r="F8" s="22">
        <v>32.869999999999997</v>
      </c>
      <c r="G8" s="22">
        <v>36.22</v>
      </c>
      <c r="H8" s="22">
        <v>19.68</v>
      </c>
      <c r="J8" s="96"/>
      <c r="K8" s="96"/>
      <c r="L8" s="96"/>
      <c r="M8" s="96"/>
      <c r="N8" s="96"/>
      <c r="O8" s="96"/>
      <c r="P8" s="96"/>
    </row>
    <row r="9" spans="1:16" s="1" customFormat="1" ht="18.5">
      <c r="A9" s="21" t="s">
        <v>15</v>
      </c>
      <c r="B9" s="21">
        <v>187.49</v>
      </c>
      <c r="C9" s="21">
        <v>-359.66</v>
      </c>
      <c r="D9" s="21">
        <f t="shared" si="0"/>
        <v>-172.17000000000002</v>
      </c>
      <c r="E9" s="13"/>
      <c r="F9" s="22">
        <v>40.96</v>
      </c>
      <c r="G9" s="22">
        <v>43.16</v>
      </c>
      <c r="H9" s="22">
        <v>20.83</v>
      </c>
      <c r="I9" s="5"/>
      <c r="J9" s="21" t="s">
        <v>25</v>
      </c>
      <c r="K9" s="91">
        <v>2815.35</v>
      </c>
      <c r="L9" s="91">
        <f>E21</f>
        <v>-5467.4683999999997</v>
      </c>
      <c r="M9" s="91"/>
      <c r="N9" s="91"/>
      <c r="O9" s="91"/>
      <c r="P9" s="97">
        <f t="shared" ref="P9:P17" si="1">(L9-K9)/K9</f>
        <v>-2.9420208499831282</v>
      </c>
    </row>
    <row r="10" spans="1:16" s="5" customFormat="1" ht="18.5">
      <c r="A10" s="21" t="s">
        <v>14</v>
      </c>
      <c r="B10" s="21">
        <v>184.55</v>
      </c>
      <c r="C10" s="21">
        <v>-391.16</v>
      </c>
      <c r="D10" s="21">
        <f t="shared" si="0"/>
        <v>-206.61</v>
      </c>
      <c r="E10" s="13"/>
      <c r="F10" s="22">
        <v>40.32</v>
      </c>
      <c r="G10" s="22">
        <v>46.94</v>
      </c>
      <c r="H10" s="22">
        <v>16.41</v>
      </c>
      <c r="J10" s="52" t="s">
        <v>55</v>
      </c>
      <c r="K10" s="91">
        <v>1200</v>
      </c>
      <c r="L10" s="91">
        <f>E30</f>
        <v>1523.0531438999999</v>
      </c>
      <c r="M10" s="91"/>
      <c r="N10" s="91"/>
      <c r="O10" s="91"/>
      <c r="P10" s="97">
        <f t="shared" si="1"/>
        <v>0.26921095324999994</v>
      </c>
    </row>
    <row r="11" spans="1:16" s="5" customFormat="1" ht="18.5">
      <c r="A11" s="21" t="s">
        <v>13</v>
      </c>
      <c r="B11" s="21">
        <v>212.47</v>
      </c>
      <c r="C11" s="21">
        <v>-331.35</v>
      </c>
      <c r="D11" s="21">
        <f t="shared" si="0"/>
        <v>-118.88000000000002</v>
      </c>
      <c r="E11" s="13"/>
      <c r="F11" s="22">
        <v>46.41</v>
      </c>
      <c r="G11" s="22">
        <v>11.36</v>
      </c>
      <c r="H11" s="22">
        <v>33.94</v>
      </c>
      <c r="J11" s="63" t="s">
        <v>30</v>
      </c>
      <c r="K11" s="91">
        <v>20</v>
      </c>
      <c r="L11" s="91">
        <f>E35</f>
        <v>18.310000000000002</v>
      </c>
      <c r="M11" s="91"/>
      <c r="N11" s="91"/>
      <c r="O11" s="91"/>
      <c r="P11" s="97">
        <f t="shared" si="1"/>
        <v>-8.4499999999999881E-2</v>
      </c>
    </row>
    <row r="12" spans="1:16" s="5" customFormat="1" ht="18.5">
      <c r="A12" s="21" t="s">
        <v>12</v>
      </c>
      <c r="B12" s="21">
        <v>218.13</v>
      </c>
      <c r="C12" s="21">
        <v>-397.54</v>
      </c>
      <c r="D12" s="21">
        <f t="shared" si="0"/>
        <v>-179.41000000000003</v>
      </c>
      <c r="E12" s="13"/>
      <c r="F12" s="22">
        <v>47.64</v>
      </c>
      <c r="G12" s="22">
        <v>40.549999999999997</v>
      </c>
      <c r="H12" s="22">
        <v>30.13</v>
      </c>
      <c r="J12" s="65" t="s">
        <v>56</v>
      </c>
      <c r="K12" s="91">
        <v>25</v>
      </c>
      <c r="L12" s="91">
        <f>E38</f>
        <v>15.600000000000001</v>
      </c>
      <c r="M12" s="91"/>
      <c r="N12" s="91"/>
      <c r="O12" s="91"/>
      <c r="P12" s="97">
        <f t="shared" si="1"/>
        <v>-0.37599999999999995</v>
      </c>
    </row>
    <row r="13" spans="1:16" s="5" customFormat="1" ht="18.5">
      <c r="A13" s="21" t="s">
        <v>11</v>
      </c>
      <c r="B13" s="21">
        <v>181.12</v>
      </c>
      <c r="C13" s="21">
        <v>-514.14</v>
      </c>
      <c r="D13" s="21">
        <f t="shared" si="0"/>
        <v>-333.02</v>
      </c>
      <c r="E13" s="13"/>
      <c r="F13" s="22">
        <v>39.56</v>
      </c>
      <c r="G13" s="22">
        <v>52.44</v>
      </c>
      <c r="H13" s="22">
        <v>10.16</v>
      </c>
      <c r="J13" s="71" t="s">
        <v>23</v>
      </c>
      <c r="K13" s="91">
        <v>3500</v>
      </c>
      <c r="L13" s="91">
        <f>E45</f>
        <v>2769.18</v>
      </c>
      <c r="M13" s="91"/>
      <c r="N13" s="91"/>
      <c r="O13" s="91"/>
      <c r="P13" s="97">
        <f t="shared" si="1"/>
        <v>-0.20880571428571434</v>
      </c>
    </row>
    <row r="14" spans="1:16" s="5" customFormat="1" ht="18.5">
      <c r="A14" s="21" t="s">
        <v>8</v>
      </c>
      <c r="B14" s="21">
        <v>152</v>
      </c>
      <c r="C14" s="21">
        <v>-519.59</v>
      </c>
      <c r="D14" s="21">
        <f t="shared" si="0"/>
        <v>-367.59000000000003</v>
      </c>
      <c r="E14" s="13"/>
      <c r="F14" s="22">
        <v>33.200000000000003</v>
      </c>
      <c r="G14" s="22">
        <v>53</v>
      </c>
      <c r="H14" s="22">
        <v>3.24</v>
      </c>
      <c r="J14" s="76" t="s">
        <v>47</v>
      </c>
      <c r="K14" s="91">
        <v>50</v>
      </c>
      <c r="L14" s="91">
        <f>E49</f>
        <v>17</v>
      </c>
      <c r="M14" s="91"/>
      <c r="N14" s="91"/>
      <c r="O14" s="91"/>
      <c r="P14" s="97">
        <f t="shared" si="1"/>
        <v>-0.66</v>
      </c>
    </row>
    <row r="15" spans="1:16" s="5" customFormat="1" ht="18.5">
      <c r="A15" s="21" t="s">
        <v>7</v>
      </c>
      <c r="B15" s="21">
        <v>119.93</v>
      </c>
      <c r="C15" s="21">
        <v>-614.48</v>
      </c>
      <c r="D15" s="21">
        <f t="shared" si="0"/>
        <v>-494.55</v>
      </c>
      <c r="E15" s="13"/>
      <c r="F15" s="22">
        <v>26.19</v>
      </c>
      <c r="G15" s="22">
        <v>62.68</v>
      </c>
      <c r="H15" s="22">
        <v>-13.45</v>
      </c>
      <c r="J15" s="77" t="s">
        <v>48</v>
      </c>
      <c r="K15" s="91">
        <v>1200</v>
      </c>
      <c r="L15" s="91">
        <f>E64</f>
        <v>949.52</v>
      </c>
      <c r="M15" s="91"/>
      <c r="N15" s="91"/>
      <c r="O15" s="91"/>
      <c r="P15" s="97">
        <f>(L15-K15)/K15</f>
        <v>-0.20873333333333335</v>
      </c>
    </row>
    <row r="16" spans="1:16" s="5" customFormat="1" ht="18.5">
      <c r="A16" s="21" t="s">
        <v>18</v>
      </c>
      <c r="B16" s="21">
        <v>120.73</v>
      </c>
      <c r="C16" s="21">
        <v>-686.14</v>
      </c>
      <c r="D16" s="21">
        <f t="shared" si="0"/>
        <v>-565.41</v>
      </c>
      <c r="E16" s="13"/>
      <c r="F16" s="22">
        <v>26.37</v>
      </c>
      <c r="G16" s="22">
        <v>69.989999999999995</v>
      </c>
      <c r="H16" s="22">
        <v>-20.58</v>
      </c>
      <c r="J16" s="104" t="s">
        <v>118</v>
      </c>
      <c r="K16" s="91">
        <v>181.55</v>
      </c>
      <c r="L16" s="91">
        <f>E56</f>
        <v>160.82599999999999</v>
      </c>
      <c r="M16" s="91"/>
      <c r="N16" s="91"/>
      <c r="O16" s="91"/>
      <c r="P16" s="97">
        <f>(L16-K16)/K16</f>
        <v>-0.11415037179840273</v>
      </c>
    </row>
    <row r="17" spans="1:20" s="5" customFormat="1" ht="18.5">
      <c r="A17" s="21" t="s">
        <v>17</v>
      </c>
      <c r="B17" s="21">
        <v>108.09</v>
      </c>
      <c r="C17" s="21">
        <v>-730.43</v>
      </c>
      <c r="D17" s="21">
        <f t="shared" si="0"/>
        <v>-622.33999999999992</v>
      </c>
      <c r="E17" s="13"/>
      <c r="F17" s="22">
        <v>23.61</v>
      </c>
      <c r="G17" s="22">
        <v>74.5</v>
      </c>
      <c r="H17" s="22">
        <v>-27.85</v>
      </c>
      <c r="J17" s="98" t="s">
        <v>97</v>
      </c>
      <c r="K17" s="98">
        <f>SUM(K9:K16)</f>
        <v>8991.9</v>
      </c>
      <c r="L17" s="98">
        <f>SUM(L9:L16)</f>
        <v>-13.979256100000413</v>
      </c>
      <c r="M17" s="98"/>
      <c r="N17" s="98"/>
      <c r="O17" s="98"/>
      <c r="P17" s="97">
        <f t="shared" si="1"/>
        <v>-1.0015546498626544</v>
      </c>
    </row>
    <row r="18" spans="1:20" s="5" customFormat="1" ht="23.5">
      <c r="A18" s="21" t="s">
        <v>19</v>
      </c>
      <c r="B18" s="21">
        <v>133.08000000000001</v>
      </c>
      <c r="C18" s="21">
        <v>-695.36</v>
      </c>
      <c r="D18" s="21">
        <f t="shared" si="0"/>
        <v>-562.28</v>
      </c>
      <c r="E18" s="13"/>
      <c r="F18" s="22">
        <v>29.18</v>
      </c>
      <c r="G18" s="22">
        <v>80.92</v>
      </c>
      <c r="H18" s="22">
        <v>-18.600000000000001</v>
      </c>
      <c r="J18" s="108" t="s">
        <v>49</v>
      </c>
      <c r="K18" s="99">
        <f>K17/1000</f>
        <v>8.9918999999999993</v>
      </c>
      <c r="L18" s="99">
        <f>L17/1000</f>
        <v>-1.3979256100000413E-2</v>
      </c>
      <c r="M18" s="99"/>
      <c r="N18" s="99"/>
      <c r="O18" s="99"/>
      <c r="P18" s="98"/>
    </row>
    <row r="19" spans="1:20" s="5" customFormat="1" ht="18.5">
      <c r="A19" s="21" t="s">
        <v>20</v>
      </c>
      <c r="B19" s="21"/>
      <c r="C19" s="21"/>
      <c r="D19" s="21">
        <v>-400</v>
      </c>
      <c r="E19" s="13"/>
      <c r="F19" s="22"/>
      <c r="G19" s="22"/>
      <c r="H19" s="22"/>
      <c r="J19" s="2"/>
      <c r="K19" s="2"/>
      <c r="L19" s="2"/>
      <c r="M19" s="2"/>
      <c r="N19" s="2"/>
      <c r="O19" s="2"/>
      <c r="P19" s="2"/>
    </row>
    <row r="20" spans="1:20" s="5" customFormat="1" ht="18.5">
      <c r="A20" s="21" t="s">
        <v>21</v>
      </c>
      <c r="B20" s="21"/>
      <c r="C20" s="21"/>
      <c r="D20" s="21"/>
      <c r="E20" s="13"/>
      <c r="F20" s="22"/>
      <c r="G20" s="22"/>
      <c r="H20" s="22"/>
    </row>
    <row r="21" spans="1:20" s="5" customFormat="1" ht="18.5">
      <c r="A21" s="21" t="s">
        <v>0</v>
      </c>
      <c r="B21" s="21">
        <f>SUM(B8:B20)</f>
        <v>1768.06</v>
      </c>
      <c r="C21" s="21">
        <f>SUM(C8:C19)</f>
        <v>-5541.7</v>
      </c>
      <c r="D21" s="21">
        <f>SUM(D8:D20)</f>
        <v>-4173.6399999999994</v>
      </c>
      <c r="E21" s="21">
        <f>D21*M32</f>
        <v>-5467.4683999999997</v>
      </c>
      <c r="F21" s="22">
        <f>SUM(F8:F20)</f>
        <v>386.31</v>
      </c>
      <c r="G21" s="22">
        <f>SUM(G8:G20)</f>
        <v>571.76</v>
      </c>
      <c r="H21" s="22">
        <f>SUM(H8:H20)</f>
        <v>53.910000000000018</v>
      </c>
    </row>
    <row r="22" spans="1:20" s="5" customFormat="1">
      <c r="E22" s="3"/>
      <c r="F22" s="4"/>
      <c r="G22" s="4"/>
      <c r="H22" s="8"/>
    </row>
    <row r="23" spans="1:20" s="1" customFormat="1" ht="18.5">
      <c r="A23" s="48" t="s">
        <v>55</v>
      </c>
      <c r="B23" s="48" t="s">
        <v>1</v>
      </c>
      <c r="C23" s="49"/>
      <c r="D23" s="50"/>
      <c r="E23" s="49"/>
      <c r="F23" s="49"/>
      <c r="G23" s="49"/>
      <c r="H23" s="51" t="s">
        <v>109</v>
      </c>
      <c r="J23" s="5"/>
      <c r="K23" s="5"/>
      <c r="L23" s="5"/>
      <c r="M23" s="5"/>
      <c r="N23" s="5"/>
      <c r="O23" s="5"/>
      <c r="P23" s="5"/>
      <c r="R23" s="5"/>
      <c r="S23" s="5"/>
      <c r="T23" s="5"/>
    </row>
    <row r="24" spans="1:20" s="5" customFormat="1" ht="18.5">
      <c r="A24" s="52" t="s">
        <v>3</v>
      </c>
      <c r="B24" s="52">
        <v>1230.78</v>
      </c>
      <c r="C24" s="49"/>
      <c r="D24" s="53"/>
      <c r="E24" s="49"/>
      <c r="F24" s="54"/>
      <c r="G24" s="54"/>
      <c r="H24" s="55">
        <v>75.53</v>
      </c>
      <c r="J24" s="1"/>
      <c r="K24" s="1"/>
      <c r="L24" s="1"/>
      <c r="M24" s="1"/>
      <c r="N24" s="1"/>
      <c r="O24" s="1"/>
      <c r="P24" s="1"/>
    </row>
    <row r="25" spans="1:20" s="5" customFormat="1" ht="18.5">
      <c r="A25" s="52" t="s">
        <v>5</v>
      </c>
      <c r="B25" s="52">
        <v>7217.09</v>
      </c>
      <c r="C25" s="49"/>
      <c r="D25" s="53"/>
      <c r="E25" s="49"/>
      <c r="F25" s="54"/>
      <c r="G25" s="54"/>
      <c r="H25" s="55">
        <v>193.8</v>
      </c>
    </row>
    <row r="26" spans="1:20" s="5" customFormat="1" ht="18.5">
      <c r="A26" s="52" t="s">
        <v>2</v>
      </c>
      <c r="B26" s="52">
        <v>9769.77</v>
      </c>
      <c r="C26" s="49"/>
      <c r="D26" s="53"/>
      <c r="E26" s="49"/>
      <c r="F26" s="54"/>
      <c r="G26" s="54"/>
      <c r="H26" s="55">
        <v>209.35</v>
      </c>
    </row>
    <row r="27" spans="1:20" s="1" customFormat="1" ht="18.5">
      <c r="A27" s="52" t="s">
        <v>4</v>
      </c>
      <c r="B27" s="52">
        <v>7388.67</v>
      </c>
      <c r="C27" s="49"/>
      <c r="D27" s="53"/>
      <c r="E27" s="49"/>
      <c r="F27" s="54"/>
      <c r="G27" s="54"/>
      <c r="H27" s="55">
        <v>198</v>
      </c>
      <c r="J27" s="5"/>
      <c r="K27" s="5"/>
      <c r="L27" s="5"/>
      <c r="M27" s="5"/>
      <c r="N27" s="5"/>
      <c r="O27" s="5"/>
      <c r="P27" s="5"/>
      <c r="R27" s="5"/>
      <c r="S27" s="5"/>
      <c r="T27" s="5"/>
    </row>
    <row r="28" spans="1:20" s="5" customFormat="1" ht="18.5">
      <c r="A28" s="52" t="s">
        <v>6</v>
      </c>
      <c r="B28" s="52">
        <v>2765.32</v>
      </c>
      <c r="C28" s="49"/>
      <c r="D28" s="53"/>
      <c r="E28" s="49"/>
      <c r="F28" s="54"/>
      <c r="G28" s="54"/>
      <c r="H28" s="55">
        <v>28.64</v>
      </c>
      <c r="J28" s="1"/>
      <c r="K28" s="1"/>
      <c r="L28" s="1"/>
      <c r="M28" s="1"/>
      <c r="N28" s="1"/>
      <c r="O28" s="1"/>
      <c r="P28" s="1"/>
    </row>
    <row r="29" spans="1:20" s="5" customFormat="1" ht="18.5">
      <c r="A29" s="52" t="s">
        <v>19</v>
      </c>
      <c r="B29" s="52">
        <v>1185</v>
      </c>
      <c r="C29" s="49"/>
      <c r="D29" s="53"/>
      <c r="E29" s="49"/>
      <c r="F29" s="54"/>
      <c r="G29" s="54"/>
      <c r="H29" s="55">
        <v>54.14</v>
      </c>
    </row>
    <row r="30" spans="1:20" s="5" customFormat="1" ht="18.5">
      <c r="A30" s="56" t="s">
        <v>0</v>
      </c>
      <c r="B30" s="56">
        <f>SUM(B24:B29)</f>
        <v>29556.629999999997</v>
      </c>
      <c r="C30" s="49"/>
      <c r="D30" s="57"/>
      <c r="E30" s="56">
        <f>B30*M34</f>
        <v>1523.0531438999999</v>
      </c>
      <c r="F30" s="58"/>
      <c r="G30" s="54"/>
      <c r="H30" s="59">
        <f>SUM(H24:H29)</f>
        <v>759.46</v>
      </c>
      <c r="J30" s="170" t="s">
        <v>43</v>
      </c>
      <c r="K30" s="170"/>
      <c r="L30" s="170"/>
      <c r="M30" s="170"/>
      <c r="N30" s="170"/>
      <c r="O30" s="170"/>
    </row>
    <row r="31" spans="1:20" s="5" customFormat="1" ht="18.5">
      <c r="A31" s="58"/>
      <c r="B31" s="58"/>
      <c r="C31" s="49"/>
      <c r="D31" s="70"/>
      <c r="E31" s="58"/>
      <c r="F31" s="58"/>
      <c r="G31" s="54"/>
      <c r="H31" s="58"/>
      <c r="J31" s="84"/>
      <c r="K31" s="84" t="s">
        <v>44</v>
      </c>
      <c r="L31" s="85" t="s">
        <v>45</v>
      </c>
      <c r="M31" s="85" t="s">
        <v>46</v>
      </c>
      <c r="N31" s="85" t="s">
        <v>75</v>
      </c>
      <c r="O31" s="84" t="s">
        <v>76</v>
      </c>
    </row>
    <row r="32" spans="1:20" s="5" customFormat="1" ht="18.5">
      <c r="A32" s="62" t="s">
        <v>64</v>
      </c>
      <c r="B32" s="62" t="s">
        <v>66</v>
      </c>
      <c r="C32" s="49"/>
      <c r="D32" s="50"/>
      <c r="E32" s="54"/>
      <c r="F32" s="49"/>
      <c r="G32" s="49"/>
      <c r="H32" s="62" t="s">
        <v>68</v>
      </c>
      <c r="J32" s="21" t="s">
        <v>80</v>
      </c>
      <c r="K32" s="53" t="s">
        <v>89</v>
      </c>
      <c r="L32" s="86">
        <v>1.35</v>
      </c>
      <c r="M32" s="87">
        <v>1.31</v>
      </c>
      <c r="N32" s="53"/>
      <c r="O32" s="54"/>
      <c r="P32" s="37"/>
    </row>
    <row r="33" spans="1:20" s="5" customFormat="1" ht="18.5">
      <c r="A33" s="63" t="s">
        <v>62</v>
      </c>
      <c r="B33" s="63">
        <v>1</v>
      </c>
      <c r="C33" s="49"/>
      <c r="D33" s="50"/>
      <c r="E33" s="54">
        <f>B33*M35</f>
        <v>2.71</v>
      </c>
      <c r="F33" s="49"/>
      <c r="G33" s="49"/>
      <c r="H33" s="63">
        <v>30</v>
      </c>
      <c r="J33" s="21" t="s">
        <v>81</v>
      </c>
      <c r="K33" s="88" t="s">
        <v>89</v>
      </c>
      <c r="L33" s="86">
        <v>0.81</v>
      </c>
      <c r="M33" s="86">
        <v>0.81</v>
      </c>
      <c r="N33" s="88"/>
      <c r="O33" s="88"/>
      <c r="P33" s="6"/>
    </row>
    <row r="34" spans="1:20" s="2" customFormat="1" ht="18.5">
      <c r="A34" s="63" t="s">
        <v>63</v>
      </c>
      <c r="B34" s="63">
        <v>10</v>
      </c>
      <c r="C34" s="49"/>
      <c r="D34" s="50"/>
      <c r="E34" s="54">
        <f>B34*M36</f>
        <v>15.600000000000001</v>
      </c>
      <c r="F34" s="49"/>
      <c r="G34" s="49"/>
      <c r="H34" s="63">
        <v>12</v>
      </c>
      <c r="J34" s="52" t="s">
        <v>55</v>
      </c>
      <c r="K34" s="88" t="s">
        <v>90</v>
      </c>
      <c r="L34" s="86">
        <v>5.1529999999999999E-2</v>
      </c>
      <c r="M34" s="86">
        <v>5.1529999999999999E-2</v>
      </c>
      <c r="N34" s="88"/>
      <c r="O34" s="88"/>
      <c r="P34" s="6"/>
      <c r="Q34" s="5"/>
      <c r="R34" s="6"/>
      <c r="S34" s="6"/>
      <c r="T34" s="6"/>
    </row>
    <row r="35" spans="1:20" s="1" customFormat="1" ht="18.5">
      <c r="A35" s="63" t="s">
        <v>0</v>
      </c>
      <c r="B35" s="63"/>
      <c r="C35" s="49"/>
      <c r="D35" s="50"/>
      <c r="E35" s="63">
        <f>SUM(E33:E34)</f>
        <v>18.310000000000002</v>
      </c>
      <c r="F35" s="49"/>
      <c r="G35" s="49"/>
      <c r="H35" s="63">
        <f>SUM(H33:H34)</f>
        <v>42</v>
      </c>
      <c r="J35" s="63" t="s">
        <v>82</v>
      </c>
      <c r="K35" s="53" t="s">
        <v>91</v>
      </c>
      <c r="L35" s="86">
        <v>2.71</v>
      </c>
      <c r="M35" s="86">
        <v>2.71</v>
      </c>
      <c r="N35" s="88"/>
      <c r="O35" s="88"/>
      <c r="P35" s="6"/>
      <c r="Q35" s="5"/>
      <c r="R35" s="5"/>
      <c r="S35" s="5"/>
      <c r="T35" s="5"/>
    </row>
    <row r="36" spans="1:20" s="1" customFormat="1" ht="18.5">
      <c r="A36" s="49"/>
      <c r="B36" s="49"/>
      <c r="C36" s="60"/>
      <c r="D36" s="60"/>
      <c r="E36" s="54"/>
      <c r="F36" s="49"/>
      <c r="G36" s="49"/>
      <c r="H36" s="61"/>
      <c r="J36" s="63" t="s">
        <v>83</v>
      </c>
      <c r="K36" s="53" t="s">
        <v>92</v>
      </c>
      <c r="L36" s="89">
        <v>1.56</v>
      </c>
      <c r="M36" s="89">
        <v>1.56</v>
      </c>
      <c r="N36" s="88"/>
      <c r="O36" s="88"/>
      <c r="P36" s="6"/>
      <c r="Q36" s="5"/>
      <c r="R36" s="5"/>
      <c r="S36" s="5"/>
      <c r="T36" s="5"/>
    </row>
    <row r="37" spans="1:20" s="1" customFormat="1" ht="18.5">
      <c r="A37" s="64" t="s">
        <v>56</v>
      </c>
      <c r="B37" s="64" t="s">
        <v>67</v>
      </c>
      <c r="C37" s="50"/>
      <c r="D37" s="50"/>
      <c r="E37" s="54"/>
      <c r="F37" s="49"/>
      <c r="G37" s="49"/>
      <c r="H37" s="64" t="s">
        <v>68</v>
      </c>
      <c r="J37" s="71" t="s">
        <v>32</v>
      </c>
      <c r="K37" s="30" t="s">
        <v>84</v>
      </c>
      <c r="L37" s="86">
        <v>0.03</v>
      </c>
      <c r="M37" s="86">
        <v>0.03</v>
      </c>
      <c r="N37" s="30"/>
      <c r="O37" s="30"/>
      <c r="P37" s="9"/>
      <c r="Q37" s="44" t="s">
        <v>87</v>
      </c>
      <c r="R37" s="5"/>
      <c r="S37" s="5"/>
      <c r="T37" s="5"/>
    </row>
    <row r="38" spans="1:20" s="1" customFormat="1" ht="18.5">
      <c r="A38" s="65" t="s">
        <v>31</v>
      </c>
      <c r="B38" s="65">
        <v>10</v>
      </c>
      <c r="C38" s="50"/>
      <c r="D38" s="50"/>
      <c r="E38" s="65">
        <f>B38*M40</f>
        <v>15.600000000000001</v>
      </c>
      <c r="F38" s="54"/>
      <c r="G38" s="54"/>
      <c r="H38" s="66">
        <v>50</v>
      </c>
      <c r="J38" s="71" t="s">
        <v>72</v>
      </c>
      <c r="K38" s="30" t="s">
        <v>84</v>
      </c>
      <c r="L38" s="90">
        <v>0.223</v>
      </c>
      <c r="M38" s="90">
        <v>0.223</v>
      </c>
      <c r="N38" s="30"/>
      <c r="O38" s="30"/>
      <c r="P38" s="44" t="s">
        <v>85</v>
      </c>
      <c r="Q38" s="44" t="s">
        <v>86</v>
      </c>
      <c r="R38" s="5"/>
      <c r="S38" s="5"/>
      <c r="T38" s="5"/>
    </row>
    <row r="39" spans="1:20" s="1" customFormat="1" ht="18.5">
      <c r="A39" s="54"/>
      <c r="B39" s="54"/>
      <c r="C39" s="67"/>
      <c r="D39" s="67"/>
      <c r="E39" s="54"/>
      <c r="F39" s="54"/>
      <c r="G39" s="54"/>
      <c r="H39" s="68"/>
      <c r="J39" s="71" t="s">
        <v>73</v>
      </c>
      <c r="K39" s="30" t="s">
        <v>84</v>
      </c>
      <c r="L39" s="90">
        <v>0.254</v>
      </c>
      <c r="M39" s="90">
        <v>0.254</v>
      </c>
      <c r="N39" s="30"/>
      <c r="O39" s="30"/>
      <c r="P39" s="44"/>
      <c r="Q39" s="45"/>
      <c r="R39" s="6"/>
      <c r="S39" s="5"/>
      <c r="T39" s="5"/>
    </row>
    <row r="40" spans="1:20" s="1" customFormat="1" ht="18.5">
      <c r="A40" s="69" t="s">
        <v>23</v>
      </c>
      <c r="B40" s="69" t="s">
        <v>22</v>
      </c>
      <c r="C40" s="54"/>
      <c r="D40" s="54"/>
      <c r="E40" s="58"/>
      <c r="F40" s="70"/>
      <c r="G40" s="70"/>
      <c r="H40" s="69" t="s">
        <v>69</v>
      </c>
      <c r="J40" s="91" t="s">
        <v>56</v>
      </c>
      <c r="K40" s="53" t="s">
        <v>91</v>
      </c>
      <c r="L40" s="90">
        <v>1.56</v>
      </c>
      <c r="M40" s="90">
        <v>1.56</v>
      </c>
      <c r="N40" s="30"/>
      <c r="O40" s="30"/>
      <c r="P40" s="44"/>
      <c r="Q40" s="45"/>
      <c r="R40" s="6"/>
      <c r="S40" s="5"/>
      <c r="T40" s="5"/>
    </row>
    <row r="41" spans="1:20" s="1" customFormat="1" ht="18.5">
      <c r="A41" s="71" t="s">
        <v>32</v>
      </c>
      <c r="B41" s="71">
        <v>3000</v>
      </c>
      <c r="C41" s="54"/>
      <c r="D41" s="54"/>
      <c r="E41" s="58">
        <f>B41*M37</f>
        <v>90</v>
      </c>
      <c r="F41" s="58"/>
      <c r="G41" s="58"/>
      <c r="H41" s="71"/>
      <c r="J41" s="76" t="s">
        <v>57</v>
      </c>
      <c r="K41" s="53" t="s">
        <v>93</v>
      </c>
      <c r="L41" s="90">
        <v>1.3</v>
      </c>
      <c r="M41" s="90">
        <v>1.3</v>
      </c>
      <c r="N41" s="30"/>
      <c r="O41" s="30"/>
      <c r="P41" s="44"/>
      <c r="Q41" s="45"/>
      <c r="R41" s="6"/>
      <c r="S41" s="5"/>
      <c r="T41" s="5"/>
    </row>
    <row r="42" spans="1:20" s="1" customFormat="1" ht="18.5">
      <c r="A42" s="71" t="s">
        <v>35</v>
      </c>
      <c r="B42" s="71">
        <v>30</v>
      </c>
      <c r="C42" s="54"/>
      <c r="D42" s="54"/>
      <c r="E42" s="58">
        <f>B42*M48</f>
        <v>3.1799999999999997</v>
      </c>
      <c r="F42" s="58"/>
      <c r="G42" s="58"/>
      <c r="H42" s="71"/>
      <c r="J42" s="76" t="s">
        <v>74</v>
      </c>
      <c r="K42" s="92" t="s">
        <v>93</v>
      </c>
      <c r="L42" s="90">
        <v>0.08</v>
      </c>
      <c r="M42" s="90">
        <v>0.08</v>
      </c>
      <c r="N42" s="30"/>
      <c r="O42" s="30"/>
      <c r="P42" s="44"/>
      <c r="Q42" s="45"/>
      <c r="R42" s="6"/>
      <c r="S42" s="5"/>
      <c r="T42" s="5"/>
    </row>
    <row r="43" spans="1:20" s="5" customFormat="1" ht="18.5">
      <c r="A43" s="71" t="s">
        <v>33</v>
      </c>
      <c r="B43" s="71">
        <v>12000</v>
      </c>
      <c r="C43" s="54"/>
      <c r="D43" s="54"/>
      <c r="E43" s="58">
        <f>B43*M38</f>
        <v>2676</v>
      </c>
      <c r="F43" s="58"/>
      <c r="G43" s="58"/>
      <c r="H43" s="71"/>
      <c r="J43" s="77" t="s">
        <v>58</v>
      </c>
      <c r="K43" s="92" t="s">
        <v>88</v>
      </c>
      <c r="L43" s="90">
        <v>1.2</v>
      </c>
      <c r="M43" s="90">
        <v>1.2</v>
      </c>
      <c r="N43" s="30"/>
      <c r="O43" s="30"/>
      <c r="P43" s="44"/>
      <c r="Q43" s="45"/>
      <c r="R43" s="9"/>
    </row>
    <row r="44" spans="1:20" s="4" customFormat="1" ht="18.5">
      <c r="A44" s="72" t="s">
        <v>34</v>
      </c>
      <c r="B44" s="72">
        <v>0</v>
      </c>
      <c r="C44" s="54"/>
      <c r="D44" s="54"/>
      <c r="E44" s="73">
        <f>B44*0.208</f>
        <v>0</v>
      </c>
      <c r="F44" s="73"/>
      <c r="G44" s="73"/>
      <c r="H44" s="72"/>
      <c r="J44" s="79" t="s">
        <v>59</v>
      </c>
      <c r="K44" s="30"/>
      <c r="L44" s="93" t="s">
        <v>79</v>
      </c>
      <c r="M44" s="93"/>
      <c r="N44" s="30"/>
      <c r="O44" s="30"/>
      <c r="P44" s="44"/>
      <c r="Q44" s="45"/>
    </row>
    <row r="45" spans="1:20" s="2" customFormat="1" ht="18.5">
      <c r="A45" s="72" t="s">
        <v>0</v>
      </c>
      <c r="B45" s="74"/>
      <c r="C45" s="54"/>
      <c r="D45" s="54"/>
      <c r="E45" s="72">
        <f>SUM(E41:E44)</f>
        <v>2769.18</v>
      </c>
      <c r="F45" s="26"/>
      <c r="G45" s="26"/>
      <c r="H45" s="74"/>
      <c r="J45" s="79" t="s">
        <v>60</v>
      </c>
      <c r="K45" s="30" t="s">
        <v>71</v>
      </c>
      <c r="L45" s="90">
        <v>1.52</v>
      </c>
      <c r="M45" s="90">
        <v>1.52</v>
      </c>
      <c r="N45" s="30"/>
      <c r="O45" s="30"/>
      <c r="P45" s="44"/>
      <c r="Q45" s="45"/>
    </row>
    <row r="46" spans="1:20" s="6" customFormat="1" ht="18.5">
      <c r="A46" s="30"/>
      <c r="B46" s="30"/>
      <c r="C46" s="30"/>
      <c r="D46" s="30"/>
      <c r="E46" s="75"/>
      <c r="F46" s="75"/>
      <c r="G46" s="75"/>
      <c r="H46" s="75"/>
      <c r="J46" s="79" t="s">
        <v>57</v>
      </c>
      <c r="K46" s="92" t="s">
        <v>93</v>
      </c>
      <c r="L46" s="90">
        <v>1.2</v>
      </c>
      <c r="M46" s="90">
        <v>1.2</v>
      </c>
      <c r="N46" s="30"/>
      <c r="O46" s="30"/>
      <c r="P46" s="44"/>
      <c r="Q46" s="45"/>
      <c r="R46" s="9"/>
    </row>
    <row r="47" spans="1:20" s="6" customFormat="1" ht="18.5">
      <c r="A47" s="76" t="s">
        <v>106</v>
      </c>
      <c r="B47" s="76">
        <v>10</v>
      </c>
      <c r="C47" s="75"/>
      <c r="D47" s="75"/>
      <c r="E47" s="75">
        <f>B47*M41</f>
        <v>13</v>
      </c>
      <c r="F47" s="75"/>
      <c r="G47" s="75"/>
      <c r="H47" s="75"/>
      <c r="J47" s="79" t="s">
        <v>61</v>
      </c>
      <c r="K47" s="92" t="s">
        <v>93</v>
      </c>
      <c r="L47" s="90" t="s">
        <v>94</v>
      </c>
      <c r="M47" s="90"/>
      <c r="N47" s="29"/>
      <c r="O47" s="53"/>
      <c r="P47" s="44"/>
      <c r="Q47" s="45"/>
      <c r="R47" s="9"/>
    </row>
    <row r="48" spans="1:20" s="6" customFormat="1" ht="18.5">
      <c r="A48" s="76" t="s">
        <v>74</v>
      </c>
      <c r="B48" s="76">
        <v>50</v>
      </c>
      <c r="C48" s="75"/>
      <c r="D48" s="75"/>
      <c r="E48" s="75">
        <f>B48*M42</f>
        <v>4</v>
      </c>
      <c r="F48" s="75"/>
      <c r="G48" s="75"/>
      <c r="H48" s="75"/>
      <c r="J48" s="94" t="s">
        <v>35</v>
      </c>
      <c r="K48" s="30" t="s">
        <v>84</v>
      </c>
      <c r="L48" s="86">
        <v>0.106</v>
      </c>
      <c r="M48" s="86">
        <v>0.106</v>
      </c>
      <c r="N48" s="29"/>
      <c r="O48" s="53"/>
      <c r="P48" s="46" t="s">
        <v>36</v>
      </c>
      <c r="Q48" s="45"/>
      <c r="R48" s="9"/>
    </row>
    <row r="49" spans="1:18" ht="18.5">
      <c r="A49" s="76" t="s">
        <v>0</v>
      </c>
      <c r="B49" s="76"/>
      <c r="C49" s="75"/>
      <c r="D49" s="75"/>
      <c r="E49" s="76">
        <f>SUM(E47:E48)</f>
        <v>17</v>
      </c>
      <c r="F49" s="75"/>
      <c r="G49" s="75"/>
      <c r="H49" s="75"/>
      <c r="J49" s="94" t="s">
        <v>37</v>
      </c>
      <c r="K49" s="30" t="s">
        <v>84</v>
      </c>
      <c r="L49" s="86">
        <v>0.17299999999999999</v>
      </c>
      <c r="M49" s="86">
        <v>0.17299999999999999</v>
      </c>
      <c r="N49" s="29"/>
      <c r="O49" s="53"/>
      <c r="P49" s="46" t="s">
        <v>38</v>
      </c>
      <c r="Q49" s="45"/>
    </row>
    <row r="50" spans="1:18" ht="18.5">
      <c r="A50" s="58"/>
      <c r="B50" s="58"/>
      <c r="C50" s="49"/>
      <c r="D50" s="70"/>
      <c r="E50" s="58"/>
      <c r="F50" s="58"/>
      <c r="G50" s="54"/>
      <c r="H50" s="58"/>
      <c r="J50" s="94" t="s">
        <v>39</v>
      </c>
      <c r="K50" s="30" t="s">
        <v>84</v>
      </c>
      <c r="L50" s="86">
        <v>0.254</v>
      </c>
      <c r="M50" s="86">
        <v>0.254</v>
      </c>
      <c r="N50" s="29"/>
      <c r="O50" s="53"/>
      <c r="P50" s="46" t="s">
        <v>40</v>
      </c>
      <c r="Q50" s="45"/>
    </row>
    <row r="51" spans="1:18" s="10" customFormat="1" ht="18.5">
      <c r="A51" s="105" t="s">
        <v>114</v>
      </c>
      <c r="B51" s="105" t="s">
        <v>113</v>
      </c>
      <c r="C51" s="60"/>
      <c r="D51" s="60"/>
      <c r="E51" s="54"/>
      <c r="F51" s="49"/>
      <c r="G51" s="49"/>
      <c r="H51" s="104"/>
      <c r="J51" s="65" t="s">
        <v>77</v>
      </c>
      <c r="K51" s="30" t="s">
        <v>84</v>
      </c>
      <c r="L51" s="90">
        <v>0.1348</v>
      </c>
      <c r="M51" s="87">
        <v>0.129</v>
      </c>
      <c r="N51" s="30"/>
      <c r="O51" s="30"/>
      <c r="P51" s="44"/>
      <c r="Q51" s="45"/>
      <c r="R51" s="9"/>
    </row>
    <row r="52" spans="1:18" ht="18.5">
      <c r="A52" s="104" t="s">
        <v>121</v>
      </c>
      <c r="B52" s="104">
        <v>49</v>
      </c>
      <c r="C52" s="60"/>
      <c r="D52" s="60"/>
      <c r="E52" s="54"/>
      <c r="F52" s="49"/>
      <c r="G52" s="49"/>
      <c r="H52" s="104">
        <v>134.72999999999999</v>
      </c>
      <c r="J52" s="95" t="s">
        <v>78</v>
      </c>
      <c r="K52" s="30" t="s">
        <v>84</v>
      </c>
      <c r="L52" s="86">
        <v>0.08</v>
      </c>
      <c r="M52" s="87">
        <v>0.08</v>
      </c>
      <c r="N52" s="29"/>
      <c r="O52" s="53"/>
      <c r="P52" s="44"/>
      <c r="Q52" s="47" t="s">
        <v>42</v>
      </c>
      <c r="R52" s="10"/>
    </row>
    <row r="53" spans="1:18" ht="18.5">
      <c r="A53" s="104" t="s">
        <v>122</v>
      </c>
      <c r="B53" s="104">
        <v>45</v>
      </c>
      <c r="C53" s="60"/>
      <c r="D53" s="60"/>
      <c r="E53" s="54"/>
      <c r="F53" s="49"/>
      <c r="G53" s="49"/>
      <c r="H53" s="104">
        <v>122.92</v>
      </c>
      <c r="I53" s="18"/>
      <c r="J53" s="65" t="s">
        <v>70</v>
      </c>
      <c r="K53" s="30" t="s">
        <v>111</v>
      </c>
      <c r="L53" s="90">
        <v>31</v>
      </c>
      <c r="M53" s="90">
        <v>31</v>
      </c>
      <c r="N53" s="30"/>
      <c r="O53" s="30"/>
      <c r="P53" s="44" t="s">
        <v>41</v>
      </c>
    </row>
    <row r="54" spans="1:18" ht="18.5">
      <c r="A54" s="104" t="s">
        <v>123</v>
      </c>
      <c r="B54" s="104">
        <v>46</v>
      </c>
      <c r="C54" s="60"/>
      <c r="D54" s="60"/>
      <c r="E54" s="54"/>
      <c r="F54" s="49"/>
      <c r="G54" s="49"/>
      <c r="H54" s="104">
        <v>124.99</v>
      </c>
      <c r="J54" s="104" t="s">
        <v>112</v>
      </c>
      <c r="K54" s="30" t="s">
        <v>115</v>
      </c>
      <c r="L54" s="86">
        <v>0.17299999999999999</v>
      </c>
    </row>
    <row r="55" spans="1:18" ht="18.5">
      <c r="A55" s="104" t="s">
        <v>124</v>
      </c>
      <c r="B55" s="104">
        <v>54</v>
      </c>
      <c r="C55" s="60"/>
      <c r="D55" s="60"/>
      <c r="E55" s="54"/>
      <c r="F55" s="49"/>
      <c r="G55" s="49"/>
      <c r="H55" s="104">
        <v>151.21</v>
      </c>
      <c r="J55" s="104" t="s">
        <v>116</v>
      </c>
      <c r="K55" s="30" t="s">
        <v>115</v>
      </c>
      <c r="L55" s="86">
        <v>0.875</v>
      </c>
      <c r="P55" s="44" t="s">
        <v>117</v>
      </c>
      <c r="Q55" s="25"/>
      <c r="R55" s="38"/>
    </row>
    <row r="56" spans="1:18" ht="18.5">
      <c r="A56" s="104" t="s">
        <v>0</v>
      </c>
      <c r="B56" s="104">
        <f>SUM(B52:B55)</f>
        <v>194</v>
      </c>
      <c r="C56" s="60"/>
      <c r="D56" s="60"/>
      <c r="E56" s="104">
        <f>B56*L56</f>
        <v>160.82599999999999</v>
      </c>
      <c r="F56" s="49"/>
      <c r="G56" s="49"/>
      <c r="H56" s="104">
        <f>SUM(H52:H55)</f>
        <v>533.85</v>
      </c>
      <c r="J56" s="104" t="s">
        <v>119</v>
      </c>
      <c r="K56" s="30" t="s">
        <v>115</v>
      </c>
      <c r="L56" s="86">
        <v>0.82899999999999996</v>
      </c>
      <c r="P56" s="44" t="s">
        <v>120</v>
      </c>
      <c r="Q56" s="11"/>
      <c r="R56" s="11"/>
    </row>
    <row r="57" spans="1:18" ht="18.5">
      <c r="A57" s="49"/>
      <c r="B57" s="54"/>
      <c r="C57" s="60"/>
      <c r="D57" s="60"/>
      <c r="E57" s="54"/>
      <c r="F57" s="49"/>
      <c r="G57" s="49"/>
      <c r="H57" s="49"/>
      <c r="Q57" s="7"/>
      <c r="R57" s="7"/>
    </row>
    <row r="58" spans="1:18" s="10" customFormat="1" ht="18.5">
      <c r="A58" s="30" t="s">
        <v>110</v>
      </c>
      <c r="B58" s="30"/>
      <c r="C58" s="30"/>
      <c r="D58" s="75"/>
      <c r="E58" s="30"/>
      <c r="F58" s="75"/>
      <c r="G58" s="75"/>
      <c r="H58" s="75"/>
      <c r="J58" s="9"/>
      <c r="K58" s="9"/>
      <c r="L58" s="9"/>
      <c r="M58" s="9"/>
      <c r="N58" s="9"/>
      <c r="O58" s="9"/>
      <c r="P58" s="9"/>
    </row>
    <row r="59" spans="1:18" ht="18.5">
      <c r="A59" s="77" t="s">
        <v>58</v>
      </c>
      <c r="B59" s="77">
        <v>780</v>
      </c>
      <c r="C59" s="78"/>
      <c r="D59" s="78"/>
      <c r="E59" s="75">
        <f>B59*M43</f>
        <v>936</v>
      </c>
      <c r="F59" s="78"/>
      <c r="G59" s="78"/>
      <c r="H59" s="78"/>
      <c r="M59" s="10"/>
      <c r="N59" s="10"/>
      <c r="O59" s="10"/>
    </row>
    <row r="60" spans="1:18" ht="18.5">
      <c r="A60" s="79" t="s">
        <v>59</v>
      </c>
      <c r="B60" s="77">
        <v>35</v>
      </c>
      <c r="C60" s="30"/>
      <c r="D60" s="30"/>
      <c r="E60" s="30"/>
      <c r="F60" s="75"/>
      <c r="G60" s="75"/>
      <c r="H60" s="75"/>
      <c r="P60" s="10"/>
      <c r="Q60" s="11"/>
      <c r="R60" s="38"/>
    </row>
    <row r="61" spans="1:18" ht="18.5">
      <c r="A61" s="79" t="s">
        <v>60</v>
      </c>
      <c r="B61" s="77">
        <v>20</v>
      </c>
      <c r="C61" s="78"/>
      <c r="D61" s="78"/>
      <c r="E61" s="75">
        <f>M45</f>
        <v>1.52</v>
      </c>
      <c r="F61" s="80"/>
      <c r="G61" s="80"/>
      <c r="H61" s="80"/>
    </row>
    <row r="62" spans="1:18" ht="18.5">
      <c r="A62" s="79" t="s">
        <v>57</v>
      </c>
      <c r="B62" s="77">
        <v>10</v>
      </c>
      <c r="C62" s="81"/>
      <c r="D62" s="82"/>
      <c r="E62" s="75">
        <f>B62*M46</f>
        <v>12</v>
      </c>
      <c r="F62" s="83"/>
      <c r="G62" s="83"/>
      <c r="H62" s="30"/>
    </row>
    <row r="63" spans="1:18" ht="18.5">
      <c r="A63" s="79" t="s">
        <v>61</v>
      </c>
      <c r="B63" s="77">
        <v>100</v>
      </c>
      <c r="C63" s="26"/>
      <c r="D63" s="26"/>
      <c r="E63" s="30"/>
      <c r="F63" s="30"/>
      <c r="G63" s="30"/>
      <c r="H63" s="30"/>
    </row>
    <row r="64" spans="1:18" ht="18.5">
      <c r="A64" s="79" t="s">
        <v>108</v>
      </c>
      <c r="B64" s="79"/>
      <c r="C64" s="26"/>
      <c r="D64" s="26"/>
      <c r="E64" s="79">
        <f>SUM(E59:E63)</f>
        <v>949.52</v>
      </c>
      <c r="F64" s="30"/>
      <c r="G64" s="30"/>
      <c r="H64" s="30"/>
    </row>
    <row r="65" spans="1:16" ht="26">
      <c r="A65" s="106" t="s">
        <v>107</v>
      </c>
      <c r="B65" s="107"/>
      <c r="E65" s="106">
        <f>E21+E30+E35+E38+E45+E49+E64+E56</f>
        <v>-13.979256100000413</v>
      </c>
      <c r="H65" s="9">
        <f>H21+H30+H35+H38+H56+H45</f>
        <v>1439.22</v>
      </c>
    </row>
    <row r="66" spans="1:16">
      <c r="A66" s="17"/>
      <c r="B66" s="17"/>
      <c r="C66" s="17"/>
      <c r="D66" s="17"/>
      <c r="E66" s="12"/>
    </row>
    <row r="67" spans="1:16">
      <c r="A67" s="17"/>
      <c r="B67" s="15"/>
      <c r="C67" s="15"/>
      <c r="D67" s="15"/>
      <c r="E67" s="15"/>
    </row>
    <row r="68" spans="1:16" ht="18.5">
      <c r="A68" s="26"/>
      <c r="B68" s="14"/>
      <c r="C68" s="14"/>
      <c r="D68" s="14"/>
      <c r="E68" s="15"/>
    </row>
    <row r="69" spans="1:16">
      <c r="A69" s="14"/>
      <c r="B69" s="17"/>
      <c r="C69" s="17"/>
      <c r="D69" s="17"/>
      <c r="E69" s="12"/>
    </row>
    <row r="70" spans="1:16">
      <c r="A70" s="17"/>
      <c r="B70" s="17"/>
      <c r="C70" s="17"/>
      <c r="D70" s="17"/>
      <c r="E70" s="12"/>
    </row>
    <row r="71" spans="1:16">
      <c r="A71" s="17"/>
      <c r="B71" s="17"/>
      <c r="C71" s="17"/>
      <c r="D71" s="17"/>
      <c r="E71" s="12"/>
    </row>
    <row r="72" spans="1:16">
      <c r="A72" s="17"/>
      <c r="B72" s="17"/>
      <c r="C72" s="17"/>
      <c r="D72" s="17"/>
      <c r="E72" s="12"/>
    </row>
    <row r="73" spans="1:16">
      <c r="A73" s="17"/>
      <c r="B73" s="17"/>
      <c r="C73" s="17"/>
      <c r="D73" s="17"/>
      <c r="E73" s="12"/>
    </row>
    <row r="74" spans="1:16">
      <c r="A74" s="17"/>
      <c r="B74" s="16"/>
      <c r="C74" s="16"/>
      <c r="D74" s="16"/>
      <c r="E74" s="12"/>
    </row>
    <row r="75" spans="1:16" s="10" customFormat="1">
      <c r="A75" s="23"/>
      <c r="B75" s="9"/>
      <c r="C75" s="9"/>
      <c r="D75" s="9"/>
      <c r="E75" s="16"/>
      <c r="F75" s="9"/>
      <c r="G75" s="9"/>
      <c r="H75" s="9"/>
      <c r="J75" s="9"/>
      <c r="K75" s="9"/>
      <c r="L75" s="9"/>
      <c r="M75" s="9"/>
      <c r="N75" s="9"/>
      <c r="O75" s="9"/>
      <c r="P75" s="9"/>
    </row>
    <row r="78" spans="1:16">
      <c r="B78" s="10"/>
      <c r="C78" s="10"/>
      <c r="D78" s="10"/>
      <c r="F78" s="10"/>
      <c r="G78" s="10"/>
      <c r="H78" s="10"/>
    </row>
    <row r="79" spans="1:16">
      <c r="A79" s="10"/>
    </row>
  </sheetData>
  <mergeCells count="1">
    <mergeCell ref="J30:O30"/>
  </mergeCells>
  <phoneticPr fontId="5" type="noConversion"/>
  <hyperlinks>
    <hyperlink ref="Q52" r:id="rId1" xr:uid="{E9C9F430-3C86-C043-A2FF-8E7630F15F24}"/>
  </hyperlinks>
  <pageMargins left="0.7" right="0.7" top="0.75" bottom="0.75" header="0.3" footer="0.3"/>
  <pageSetup paperSize="9" scale="40" orientation="landscape" horizontalDpi="0" verticalDpi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C47BF-EC03-A64E-9419-CE4E199CCE19}">
  <sheetPr>
    <pageSetUpPr fitToPage="1"/>
  </sheetPr>
  <dimension ref="A1:V73"/>
  <sheetViews>
    <sheetView tabSelected="1" showRuler="0" topLeftCell="C14" zoomScale="84" zoomScaleNormal="84" zoomScalePageLayoutView="120" workbookViewId="0">
      <selection activeCell="C18" sqref="C18"/>
    </sheetView>
  </sheetViews>
  <sheetFormatPr defaultColWidth="10.6640625" defaultRowHeight="15.5"/>
  <cols>
    <col min="1" max="1" width="27.83203125" customWidth="1"/>
    <col min="2" max="2" width="15.6640625" customWidth="1"/>
    <col min="3" max="3" width="11.6640625" bestFit="1" customWidth="1"/>
    <col min="4" max="4" width="11" bestFit="1" customWidth="1"/>
    <col min="5" max="5" width="19.83203125" bestFit="1" customWidth="1"/>
    <col min="6" max="6" width="13.5" bestFit="1" customWidth="1"/>
    <col min="7" max="7" width="10.5" bestFit="1" customWidth="1"/>
    <col min="8" max="8" width="11.33203125" bestFit="1" customWidth="1"/>
    <col min="9" max="9" width="26.83203125" customWidth="1"/>
    <col min="10" max="10" width="27.1640625" customWidth="1"/>
    <col min="11" max="11" width="15.83203125" customWidth="1"/>
    <col min="12" max="12" width="11.33203125" customWidth="1"/>
    <col min="13" max="13" width="11" customWidth="1"/>
    <col min="14" max="14" width="11.5" customWidth="1"/>
    <col min="15" max="15" width="12.1640625" customWidth="1"/>
    <col min="16" max="16" width="13" customWidth="1"/>
  </cols>
  <sheetData>
    <row r="1" spans="1:22" ht="33.5">
      <c r="A1" s="100" t="s">
        <v>125</v>
      </c>
      <c r="B1" s="101"/>
      <c r="C1" s="101"/>
      <c r="D1" s="101"/>
      <c r="E1" s="102"/>
      <c r="F1" s="101"/>
      <c r="G1" s="103"/>
      <c r="H1" s="103"/>
      <c r="I1" s="103"/>
      <c r="J1" s="103"/>
      <c r="K1" s="101"/>
      <c r="L1" s="101"/>
      <c r="M1" s="101"/>
      <c r="N1" s="103"/>
      <c r="O1" s="103"/>
      <c r="P1" s="103"/>
      <c r="Q1" s="31"/>
      <c r="R1" s="31"/>
      <c r="S1" s="31"/>
      <c r="T1" s="31"/>
      <c r="U1" s="31"/>
      <c r="V1" s="31"/>
    </row>
    <row r="2" spans="1:22" ht="28.5">
      <c r="A2" s="27"/>
      <c r="B2" s="28"/>
      <c r="C2" s="28"/>
      <c r="D2" s="28"/>
      <c r="E2" s="43"/>
      <c r="F2" s="29"/>
      <c r="G2" s="30"/>
      <c r="H2" s="30"/>
      <c r="I2" s="30"/>
      <c r="J2" s="27" t="s">
        <v>65</v>
      </c>
      <c r="K2" s="28"/>
      <c r="L2" s="28"/>
      <c r="M2" s="28"/>
      <c r="N2" s="31"/>
      <c r="O2" s="31"/>
      <c r="P2" s="31"/>
      <c r="Q2" s="31"/>
      <c r="R2" s="31"/>
      <c r="S2" s="31"/>
      <c r="T2" s="31"/>
      <c r="U2" s="31"/>
      <c r="V2" s="31"/>
    </row>
    <row r="3" spans="1:22" ht="21">
      <c r="A3" s="39" t="s">
        <v>98</v>
      </c>
      <c r="B3" s="40"/>
      <c r="C3" s="40"/>
      <c r="D3" s="40" t="s">
        <v>99</v>
      </c>
      <c r="E3" s="41"/>
      <c r="F3" s="42"/>
      <c r="G3" s="40" t="s">
        <v>126</v>
      </c>
      <c r="H3" s="40"/>
      <c r="I3" s="33"/>
      <c r="J3" s="42" t="s">
        <v>102</v>
      </c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1:22" ht="21">
      <c r="A4" s="32"/>
      <c r="B4" s="33"/>
      <c r="C4" s="33"/>
      <c r="D4" s="33"/>
      <c r="E4" s="41"/>
      <c r="F4" s="34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</row>
    <row r="5" spans="1:22" ht="21">
      <c r="A5" s="114" t="s">
        <v>134</v>
      </c>
      <c r="B5" s="24"/>
      <c r="C5" s="24"/>
      <c r="D5" s="24"/>
      <c r="E5" s="12"/>
      <c r="F5" s="11"/>
      <c r="G5" s="36"/>
      <c r="H5" s="36"/>
      <c r="I5" s="36"/>
      <c r="J5" s="30" t="s">
        <v>105</v>
      </c>
      <c r="K5" s="33"/>
      <c r="L5" s="33"/>
      <c r="M5" s="33"/>
      <c r="N5" s="33"/>
      <c r="O5" s="33"/>
      <c r="P5" s="33"/>
      <c r="Q5" s="9"/>
      <c r="R5" s="9"/>
      <c r="S5" s="9"/>
      <c r="T5" s="9"/>
      <c r="U5" s="9"/>
      <c r="V5" s="9"/>
    </row>
    <row r="6" spans="1:22" ht="17.5">
      <c r="A6" s="115" t="s">
        <v>127</v>
      </c>
      <c r="B6" s="113"/>
      <c r="C6" s="109"/>
      <c r="D6" s="9"/>
      <c r="E6" s="16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8.5">
      <c r="A7" s="116" t="s">
        <v>25</v>
      </c>
      <c r="B7" s="19" t="s">
        <v>26</v>
      </c>
      <c r="C7" s="19" t="s">
        <v>27</v>
      </c>
      <c r="D7" s="19" t="s">
        <v>28</v>
      </c>
      <c r="E7" s="13" t="s">
        <v>101</v>
      </c>
      <c r="F7" s="20" t="s">
        <v>9</v>
      </c>
      <c r="G7" s="20" t="s">
        <v>29</v>
      </c>
      <c r="H7" s="20" t="s">
        <v>10</v>
      </c>
      <c r="I7" s="9"/>
      <c r="J7" s="96" t="s">
        <v>96</v>
      </c>
      <c r="K7" s="96" t="s">
        <v>50</v>
      </c>
      <c r="L7" s="96" t="s">
        <v>51</v>
      </c>
      <c r="M7" s="96" t="s">
        <v>52</v>
      </c>
      <c r="N7" s="96" t="s">
        <v>53</v>
      </c>
      <c r="O7" s="96" t="s">
        <v>54</v>
      </c>
      <c r="P7" s="96" t="s">
        <v>95</v>
      </c>
      <c r="Q7" s="9"/>
      <c r="R7" s="9"/>
      <c r="S7" s="9"/>
      <c r="T7" s="9"/>
      <c r="U7" s="9"/>
      <c r="V7" s="9"/>
    </row>
    <row r="8" spans="1:22" ht="18.5">
      <c r="A8" s="117"/>
      <c r="B8" s="21"/>
      <c r="C8" s="21"/>
      <c r="D8" s="21"/>
      <c r="E8" s="13"/>
      <c r="F8" s="21"/>
      <c r="G8" s="21"/>
      <c r="H8" s="21"/>
      <c r="I8" s="1"/>
      <c r="J8" s="96"/>
      <c r="K8" s="96"/>
      <c r="L8" s="96"/>
      <c r="M8" s="96"/>
      <c r="N8" s="96"/>
      <c r="O8" s="96"/>
      <c r="P8" s="96"/>
      <c r="Q8" s="1"/>
      <c r="R8" s="1"/>
      <c r="S8" s="1"/>
      <c r="T8" s="1"/>
      <c r="U8" s="1"/>
      <c r="V8" s="1"/>
    </row>
    <row r="9" spans="1:22" ht="18.5">
      <c r="A9" s="118" t="s">
        <v>128</v>
      </c>
      <c r="B9" s="21"/>
      <c r="C9" s="21"/>
      <c r="D9" s="21"/>
      <c r="E9" s="13"/>
      <c r="F9" s="21"/>
      <c r="G9" s="21"/>
      <c r="H9" s="21"/>
      <c r="I9" s="5"/>
      <c r="J9" s="21" t="s">
        <v>25</v>
      </c>
      <c r="K9" s="91">
        <v>1</v>
      </c>
      <c r="L9" s="91">
        <f>E20</f>
        <v>0</v>
      </c>
      <c r="M9" s="91"/>
      <c r="N9" s="91"/>
      <c r="O9" s="91"/>
      <c r="P9" s="97">
        <f t="shared" ref="P9:P17" si="0">(L9-K9)/K9</f>
        <v>-1</v>
      </c>
      <c r="Q9" s="1"/>
      <c r="R9" s="1"/>
      <c r="S9" s="1"/>
      <c r="T9" s="1"/>
      <c r="U9" s="1"/>
      <c r="V9" s="1"/>
    </row>
    <row r="10" spans="1:22" ht="18.5">
      <c r="A10" s="117" t="s">
        <v>130</v>
      </c>
      <c r="B10" s="21"/>
      <c r="C10" s="21"/>
      <c r="D10" s="21"/>
      <c r="E10" s="13"/>
      <c r="F10" s="21"/>
      <c r="G10" s="21"/>
      <c r="H10" s="21"/>
      <c r="I10" s="5"/>
      <c r="J10" s="52" t="s">
        <v>55</v>
      </c>
      <c r="K10" s="91">
        <v>1</v>
      </c>
      <c r="L10" s="91">
        <f>E35</f>
        <v>0</v>
      </c>
      <c r="M10" s="91"/>
      <c r="N10" s="91"/>
      <c r="O10" s="91"/>
      <c r="P10" s="97">
        <f t="shared" si="0"/>
        <v>-1</v>
      </c>
      <c r="Q10" s="5"/>
      <c r="R10" s="5"/>
      <c r="S10" s="5"/>
      <c r="T10" s="5"/>
      <c r="U10" s="5"/>
      <c r="V10" s="5"/>
    </row>
    <row r="11" spans="1:22" ht="18.5">
      <c r="A11" s="117" t="s">
        <v>131</v>
      </c>
      <c r="B11" s="21"/>
      <c r="C11" s="21"/>
      <c r="D11" s="21"/>
      <c r="E11" s="13"/>
      <c r="F11" s="21"/>
      <c r="G11" s="21"/>
      <c r="H11" s="21"/>
      <c r="I11" s="5"/>
      <c r="J11" s="63" t="s">
        <v>30</v>
      </c>
      <c r="K11" s="91">
        <v>1</v>
      </c>
      <c r="L11" s="91">
        <f>E40</f>
        <v>0</v>
      </c>
      <c r="M11" s="91"/>
      <c r="N11" s="91"/>
      <c r="O11" s="91"/>
      <c r="P11" s="97">
        <f t="shared" si="0"/>
        <v>-1</v>
      </c>
      <c r="Q11" s="5"/>
      <c r="R11" s="5"/>
      <c r="S11" s="5"/>
      <c r="T11" s="5"/>
      <c r="U11" s="5"/>
      <c r="V11" s="5"/>
    </row>
    <row r="12" spans="1:22" ht="18.5">
      <c r="A12" s="117" t="s">
        <v>132</v>
      </c>
      <c r="B12" s="21"/>
      <c r="C12" s="21"/>
      <c r="D12" s="21"/>
      <c r="E12" s="13"/>
      <c r="F12" s="21"/>
      <c r="G12" s="21"/>
      <c r="H12" s="21"/>
      <c r="I12" s="5"/>
      <c r="J12" s="65" t="s">
        <v>56</v>
      </c>
      <c r="K12" s="91">
        <v>1</v>
      </c>
      <c r="L12" s="91">
        <f>E43</f>
        <v>0</v>
      </c>
      <c r="M12" s="91"/>
      <c r="N12" s="91"/>
      <c r="O12" s="91"/>
      <c r="P12" s="97">
        <f t="shared" si="0"/>
        <v>-1</v>
      </c>
      <c r="Q12" s="5"/>
      <c r="R12" s="5"/>
      <c r="S12" s="5"/>
      <c r="T12" s="5"/>
      <c r="U12" s="5"/>
      <c r="V12" s="5"/>
    </row>
    <row r="13" spans="1:22" ht="18.5">
      <c r="A13" s="117" t="s">
        <v>133</v>
      </c>
      <c r="B13" s="21"/>
      <c r="C13" s="21"/>
      <c r="D13" s="21"/>
      <c r="E13" s="13"/>
      <c r="F13" s="21"/>
      <c r="G13" s="21"/>
      <c r="H13" s="21"/>
      <c r="I13" s="5"/>
      <c r="J13" s="71" t="s">
        <v>23</v>
      </c>
      <c r="K13" s="91">
        <v>1</v>
      </c>
      <c r="L13" s="91">
        <f>E50</f>
        <v>0</v>
      </c>
      <c r="M13" s="91"/>
      <c r="N13" s="91"/>
      <c r="O13" s="91"/>
      <c r="P13" s="97">
        <f t="shared" si="0"/>
        <v>-1</v>
      </c>
      <c r="Q13" s="5"/>
      <c r="R13" s="5"/>
      <c r="S13" s="5"/>
      <c r="T13" s="5"/>
      <c r="U13" s="5"/>
      <c r="V13" s="5"/>
    </row>
    <row r="14" spans="1:22" ht="18.5">
      <c r="A14" s="117"/>
      <c r="B14" s="21"/>
      <c r="C14" s="21"/>
      <c r="D14" s="21"/>
      <c r="E14" s="13"/>
      <c r="F14" s="21"/>
      <c r="G14" s="21"/>
      <c r="H14" s="21"/>
      <c r="I14" s="5"/>
      <c r="J14" s="76" t="s">
        <v>47</v>
      </c>
      <c r="K14" s="91">
        <v>1</v>
      </c>
      <c r="L14" s="91">
        <f>E54</f>
        <v>0</v>
      </c>
      <c r="M14" s="91"/>
      <c r="N14" s="91"/>
      <c r="O14" s="91"/>
      <c r="P14" s="97">
        <f t="shared" si="0"/>
        <v>-1</v>
      </c>
      <c r="Q14" s="5"/>
      <c r="R14" s="5"/>
      <c r="S14" s="5"/>
      <c r="T14" s="5"/>
      <c r="U14" s="5"/>
      <c r="V14" s="5"/>
    </row>
    <row r="15" spans="1:22" ht="18.5">
      <c r="A15" s="118" t="s">
        <v>129</v>
      </c>
      <c r="B15" s="21"/>
      <c r="C15" s="21"/>
      <c r="D15" s="21"/>
      <c r="E15" s="13"/>
      <c r="F15" s="21"/>
      <c r="G15" s="21"/>
      <c r="H15" s="21"/>
      <c r="I15" s="5"/>
      <c r="J15" s="77" t="s">
        <v>48</v>
      </c>
      <c r="K15" s="91">
        <v>1</v>
      </c>
      <c r="L15" s="91">
        <f>E69</f>
        <v>0</v>
      </c>
      <c r="M15" s="91"/>
      <c r="N15" s="91"/>
      <c r="O15" s="91"/>
      <c r="P15" s="97">
        <f>(L15-K15)/K15</f>
        <v>-1</v>
      </c>
      <c r="Q15" s="5"/>
      <c r="R15" s="5"/>
      <c r="S15" s="5"/>
      <c r="T15" s="5"/>
      <c r="U15" s="5"/>
      <c r="V15" s="5"/>
    </row>
    <row r="16" spans="1:22" ht="18.5">
      <c r="A16" s="117" t="s">
        <v>130</v>
      </c>
      <c r="B16" s="21"/>
      <c r="C16" s="21"/>
      <c r="D16" s="21"/>
      <c r="E16" s="13"/>
      <c r="F16" s="21"/>
      <c r="G16" s="21"/>
      <c r="H16" s="21"/>
      <c r="I16" s="5"/>
      <c r="J16" s="104" t="s">
        <v>118</v>
      </c>
      <c r="K16" s="91">
        <v>1</v>
      </c>
      <c r="L16" s="91">
        <f>E61</f>
        <v>0</v>
      </c>
      <c r="M16" s="91"/>
      <c r="N16" s="91"/>
      <c r="O16" s="91"/>
      <c r="P16" s="97">
        <f>(L16-K16)/K16</f>
        <v>-1</v>
      </c>
      <c r="Q16" s="5"/>
      <c r="R16" s="5"/>
      <c r="S16" s="5"/>
      <c r="T16" s="5"/>
      <c r="U16" s="5"/>
      <c r="V16" s="5"/>
    </row>
    <row r="17" spans="1:22" ht="18.5">
      <c r="A17" s="117" t="s">
        <v>131</v>
      </c>
      <c r="B17" s="21"/>
      <c r="C17" s="21"/>
      <c r="D17" s="21"/>
      <c r="E17" s="13"/>
      <c r="F17" s="21"/>
      <c r="G17" s="21"/>
      <c r="H17" s="21"/>
      <c r="I17" s="5"/>
      <c r="J17" s="98" t="s">
        <v>97</v>
      </c>
      <c r="K17" s="98">
        <f>SUM(K9:K16)</f>
        <v>8</v>
      </c>
      <c r="L17" s="98">
        <f>SUM(L9:L16)</f>
        <v>0</v>
      </c>
      <c r="M17" s="98"/>
      <c r="N17" s="98"/>
      <c r="O17" s="98"/>
      <c r="P17" s="97">
        <f t="shared" si="0"/>
        <v>-1</v>
      </c>
      <c r="Q17" s="5"/>
      <c r="R17" s="5"/>
      <c r="S17" s="5"/>
      <c r="T17" s="5"/>
      <c r="U17" s="5"/>
      <c r="V17" s="5"/>
    </row>
    <row r="18" spans="1:22" ht="23.5">
      <c r="A18" s="117" t="s">
        <v>132</v>
      </c>
      <c r="B18" s="21"/>
      <c r="C18" s="21"/>
      <c r="D18" s="21"/>
      <c r="E18" s="13"/>
      <c r="F18" s="21"/>
      <c r="G18" s="21"/>
      <c r="H18" s="21"/>
      <c r="I18" s="5"/>
      <c r="J18" s="108" t="s">
        <v>49</v>
      </c>
      <c r="K18" s="99">
        <f>K17/1000</f>
        <v>8.0000000000000002E-3</v>
      </c>
      <c r="L18" s="108">
        <f>L17/1000</f>
        <v>0</v>
      </c>
      <c r="M18" s="99"/>
      <c r="N18" s="99"/>
      <c r="O18" s="99"/>
      <c r="P18" s="98"/>
      <c r="Q18" s="5"/>
      <c r="R18" s="5"/>
      <c r="S18" s="5"/>
      <c r="T18" s="5"/>
      <c r="U18" s="5"/>
      <c r="V18" s="5"/>
    </row>
    <row r="19" spans="1:22" ht="18.5">
      <c r="A19" s="117" t="s">
        <v>133</v>
      </c>
      <c r="B19" s="21"/>
      <c r="C19" s="21"/>
      <c r="D19" s="21"/>
      <c r="E19" s="13"/>
      <c r="F19" s="21"/>
      <c r="G19" s="21"/>
      <c r="H19" s="21"/>
      <c r="I19" s="5"/>
      <c r="J19" s="2"/>
      <c r="K19" s="2"/>
      <c r="L19" s="2"/>
      <c r="M19" s="2"/>
      <c r="N19" s="2"/>
      <c r="O19" s="2"/>
      <c r="P19" s="2"/>
      <c r="Q19" s="5"/>
      <c r="R19" s="5"/>
      <c r="S19" s="5"/>
      <c r="T19" s="5"/>
      <c r="U19" s="5"/>
      <c r="V19" s="5"/>
    </row>
    <row r="20" spans="1:22" ht="18.5">
      <c r="A20" s="117" t="s">
        <v>0</v>
      </c>
      <c r="B20" s="21">
        <f>SUM(B10:B19)</f>
        <v>0</v>
      </c>
      <c r="C20" s="21">
        <f>SUM(C8:C19)</f>
        <v>0</v>
      </c>
      <c r="D20" s="21">
        <f>B20-C20</f>
        <v>0</v>
      </c>
      <c r="E20" s="21">
        <f>D20*M34</f>
        <v>0</v>
      </c>
      <c r="F20" s="21">
        <f>SUM(F8:F19)</f>
        <v>0</v>
      </c>
      <c r="G20" s="21">
        <f>SUM(G8:G19)</f>
        <v>0</v>
      </c>
      <c r="H20" s="21">
        <f>SUM(H10:H19)</f>
        <v>0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s="111" customFormat="1" ht="18.5">
      <c r="A21" s="119"/>
      <c r="B21" s="110"/>
      <c r="C21" s="110"/>
      <c r="D21" s="110"/>
      <c r="E21" s="110"/>
      <c r="F21" s="110"/>
      <c r="G21" s="110"/>
      <c r="H21" s="110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17.5">
      <c r="A22" s="115" t="s">
        <v>127</v>
      </c>
      <c r="B22" s="113"/>
      <c r="C22" s="5"/>
      <c r="D22" s="5"/>
      <c r="E22" s="3"/>
      <c r="F22" s="4"/>
      <c r="G22" s="4"/>
      <c r="H22" s="8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18.5">
      <c r="A23" s="120" t="s">
        <v>55</v>
      </c>
      <c r="B23" s="48" t="s">
        <v>1</v>
      </c>
      <c r="C23" s="49"/>
      <c r="D23" s="50"/>
      <c r="E23" s="49"/>
      <c r="F23" s="49"/>
      <c r="G23" s="49"/>
      <c r="H23" s="51" t="s">
        <v>109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18.5">
      <c r="A24" s="121" t="s">
        <v>135</v>
      </c>
      <c r="B24" s="56"/>
      <c r="C24" s="58"/>
      <c r="D24" s="58"/>
      <c r="E24" s="58"/>
      <c r="F24" s="58"/>
      <c r="G24" s="58"/>
      <c r="H24" s="56"/>
      <c r="I24" s="1"/>
      <c r="J24" s="5"/>
      <c r="K24" s="5"/>
      <c r="L24" s="5"/>
      <c r="M24" s="5"/>
      <c r="N24" s="5"/>
      <c r="O24" s="5"/>
      <c r="P24" s="5"/>
      <c r="Q24" s="1"/>
      <c r="R24" s="5"/>
      <c r="S24" s="5"/>
      <c r="T24" s="5"/>
      <c r="U24" s="1"/>
      <c r="V24" s="1"/>
    </row>
    <row r="25" spans="1:22" ht="18.5">
      <c r="A25" s="122" t="s">
        <v>130</v>
      </c>
      <c r="B25" s="56"/>
      <c r="C25" s="58"/>
      <c r="D25" s="58"/>
      <c r="E25" s="58"/>
      <c r="F25" s="58"/>
      <c r="G25" s="58"/>
      <c r="H25" s="56"/>
      <c r="I25" s="5"/>
      <c r="J25" s="1"/>
      <c r="K25" s="1"/>
      <c r="L25" s="1"/>
      <c r="M25" s="1"/>
      <c r="N25" s="1"/>
      <c r="O25" s="1"/>
      <c r="P25" s="1"/>
      <c r="Q25" s="5"/>
      <c r="R25" s="5"/>
      <c r="S25" s="5"/>
      <c r="T25" s="5"/>
      <c r="U25" s="5"/>
      <c r="V25" s="5"/>
    </row>
    <row r="26" spans="1:22" ht="18.5">
      <c r="A26" s="122" t="s">
        <v>131</v>
      </c>
      <c r="B26" s="56"/>
      <c r="C26" s="58"/>
      <c r="D26" s="58"/>
      <c r="E26" s="58"/>
      <c r="F26" s="58"/>
      <c r="G26" s="58"/>
      <c r="H26" s="56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18.5">
      <c r="A27" s="122" t="s">
        <v>132</v>
      </c>
      <c r="B27" s="56"/>
      <c r="C27" s="58"/>
      <c r="D27" s="58"/>
      <c r="E27" s="58"/>
      <c r="F27" s="58"/>
      <c r="G27" s="58"/>
      <c r="H27" s="56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18.5">
      <c r="A28" s="122" t="s">
        <v>133</v>
      </c>
      <c r="B28" s="56"/>
      <c r="C28" s="58"/>
      <c r="D28" s="58"/>
      <c r="E28" s="58"/>
      <c r="F28" s="58"/>
      <c r="G28" s="58"/>
      <c r="H28" s="56"/>
      <c r="I28" s="1"/>
      <c r="J28" s="5"/>
      <c r="K28" s="5"/>
      <c r="L28" s="5"/>
      <c r="M28" s="5"/>
      <c r="N28" s="5"/>
      <c r="O28" s="5"/>
      <c r="P28" s="5"/>
      <c r="Q28" s="1"/>
      <c r="R28" s="5"/>
      <c r="S28" s="5"/>
      <c r="T28" s="5"/>
      <c r="U28" s="1"/>
      <c r="V28" s="1"/>
    </row>
    <row r="29" spans="1:22" ht="18.5">
      <c r="A29" s="122"/>
      <c r="B29" s="56"/>
      <c r="C29" s="58"/>
      <c r="D29" s="58"/>
      <c r="E29" s="58"/>
      <c r="F29" s="58"/>
      <c r="G29" s="58"/>
      <c r="H29" s="56"/>
      <c r="I29" s="5"/>
      <c r="J29" s="1"/>
      <c r="K29" s="1"/>
      <c r="L29" s="1"/>
      <c r="M29" s="1"/>
      <c r="N29" s="1"/>
      <c r="O29" s="1"/>
      <c r="P29" s="1"/>
      <c r="Q29" s="5"/>
      <c r="R29" s="5"/>
      <c r="S29" s="5"/>
      <c r="T29" s="5"/>
      <c r="U29" s="5"/>
      <c r="V29" s="5"/>
    </row>
    <row r="30" spans="1:22" ht="18.5">
      <c r="A30" s="121" t="s">
        <v>129</v>
      </c>
      <c r="B30" s="56"/>
      <c r="C30" s="58"/>
      <c r="D30" s="58"/>
      <c r="E30" s="58"/>
      <c r="F30" s="58"/>
      <c r="G30" s="58"/>
      <c r="H30" s="56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18.5">
      <c r="A31" s="122" t="s">
        <v>130</v>
      </c>
      <c r="B31" s="56"/>
      <c r="C31" s="58"/>
      <c r="D31" s="58"/>
      <c r="E31" s="58"/>
      <c r="F31" s="58"/>
      <c r="G31" s="58"/>
      <c r="H31" s="56"/>
      <c r="I31" s="5"/>
      <c r="J31" s="171" t="s">
        <v>43</v>
      </c>
      <c r="K31" s="171"/>
      <c r="L31" s="171"/>
      <c r="M31" s="171"/>
      <c r="N31" s="171"/>
      <c r="O31" s="171"/>
      <c r="P31" s="140"/>
      <c r="Q31" s="140"/>
      <c r="R31" s="140"/>
      <c r="S31" s="140"/>
      <c r="T31" s="140"/>
      <c r="U31" s="5"/>
      <c r="V31" s="5"/>
    </row>
    <row r="32" spans="1:22" ht="18.5">
      <c r="A32" s="122" t="s">
        <v>131</v>
      </c>
      <c r="B32" s="56"/>
      <c r="C32" s="58"/>
      <c r="D32" s="58"/>
      <c r="E32" s="58"/>
      <c r="F32" s="58"/>
      <c r="G32" s="58"/>
      <c r="H32" s="56"/>
      <c r="I32" s="5"/>
      <c r="J32" s="141"/>
      <c r="K32" s="141" t="s">
        <v>44</v>
      </c>
      <c r="L32" s="142" t="s">
        <v>45</v>
      </c>
      <c r="M32" s="142" t="s">
        <v>46</v>
      </c>
      <c r="N32" s="142" t="s">
        <v>75</v>
      </c>
      <c r="O32" s="141" t="s">
        <v>76</v>
      </c>
      <c r="P32" s="140"/>
      <c r="Q32" s="140"/>
      <c r="R32" s="140"/>
      <c r="S32" s="140"/>
      <c r="T32" s="140"/>
      <c r="U32" s="5"/>
      <c r="V32" s="5"/>
    </row>
    <row r="33" spans="1:22" ht="18.5">
      <c r="A33" s="122" t="s">
        <v>132</v>
      </c>
      <c r="B33" s="56"/>
      <c r="C33" s="58"/>
      <c r="D33" s="58"/>
      <c r="E33" s="58"/>
      <c r="F33" s="58"/>
      <c r="G33" s="58"/>
      <c r="H33" s="56"/>
      <c r="I33" s="5"/>
      <c r="J33" s="117" t="s">
        <v>80</v>
      </c>
      <c r="K33" s="143" t="s">
        <v>89</v>
      </c>
      <c r="L33" s="144">
        <v>1.35</v>
      </c>
      <c r="M33" s="145">
        <v>1.31</v>
      </c>
      <c r="N33" s="143"/>
      <c r="O33" s="129"/>
      <c r="P33" s="146"/>
      <c r="Q33" s="140"/>
      <c r="R33" s="140"/>
      <c r="S33" s="140"/>
      <c r="T33" s="140"/>
      <c r="U33" s="5"/>
      <c r="V33" s="5"/>
    </row>
    <row r="34" spans="1:22" ht="18.5">
      <c r="A34" s="122" t="s">
        <v>133</v>
      </c>
      <c r="B34" s="56"/>
      <c r="C34" s="58"/>
      <c r="D34" s="58"/>
      <c r="E34" s="58"/>
      <c r="F34" s="58"/>
      <c r="G34" s="58"/>
      <c r="H34" s="56"/>
      <c r="I34" s="5"/>
      <c r="J34" s="117" t="s">
        <v>81</v>
      </c>
      <c r="K34" s="147" t="s">
        <v>89</v>
      </c>
      <c r="L34" s="144">
        <v>0.81</v>
      </c>
      <c r="M34" s="144">
        <v>0.81</v>
      </c>
      <c r="N34" s="147"/>
      <c r="O34" s="147"/>
      <c r="P34" s="148"/>
      <c r="Q34" s="140"/>
      <c r="R34" s="140"/>
      <c r="S34" s="140"/>
      <c r="T34" s="140"/>
      <c r="U34" s="5"/>
      <c r="V34" s="5"/>
    </row>
    <row r="35" spans="1:22" ht="18.5">
      <c r="A35" s="122" t="s">
        <v>0</v>
      </c>
      <c r="B35" s="56">
        <f>SUM(B25:B34)</f>
        <v>0</v>
      </c>
      <c r="C35" s="58"/>
      <c r="D35" s="58"/>
      <c r="E35" s="56">
        <f>B35*M35</f>
        <v>0</v>
      </c>
      <c r="F35" s="58"/>
      <c r="G35" s="58"/>
      <c r="H35" s="56">
        <f>SUM(H25:H34)</f>
        <v>0</v>
      </c>
      <c r="I35" s="2"/>
      <c r="J35" s="149" t="s">
        <v>55</v>
      </c>
      <c r="K35" s="147" t="s">
        <v>90</v>
      </c>
      <c r="L35" s="144">
        <v>5.1529999999999999E-2</v>
      </c>
      <c r="M35" s="144">
        <v>5.1529999999999999E-2</v>
      </c>
      <c r="N35" s="147"/>
      <c r="O35" s="147"/>
      <c r="P35" s="148"/>
      <c r="Q35" s="140"/>
      <c r="R35" s="148"/>
      <c r="S35" s="148"/>
      <c r="T35" s="148"/>
      <c r="U35" s="2"/>
      <c r="V35" s="2"/>
    </row>
    <row r="36" spans="1:22" ht="18.5">
      <c r="A36" s="123"/>
      <c r="B36" s="58"/>
      <c r="C36" s="49"/>
      <c r="D36" s="70"/>
      <c r="E36" s="58"/>
      <c r="F36" s="58"/>
      <c r="G36" s="54"/>
      <c r="H36" s="58"/>
      <c r="I36" s="1"/>
      <c r="J36" s="125" t="s">
        <v>82</v>
      </c>
      <c r="K36" s="143" t="s">
        <v>91</v>
      </c>
      <c r="L36" s="144">
        <v>2.71</v>
      </c>
      <c r="M36" s="144">
        <v>2.71</v>
      </c>
      <c r="N36" s="147"/>
      <c r="O36" s="147"/>
      <c r="P36" s="148"/>
      <c r="Q36" s="140"/>
      <c r="R36" s="140"/>
      <c r="S36" s="140"/>
      <c r="T36" s="140"/>
      <c r="U36" s="1"/>
      <c r="V36" s="1"/>
    </row>
    <row r="37" spans="1:22" ht="18.5">
      <c r="A37" s="124" t="s">
        <v>64</v>
      </c>
      <c r="B37" s="62" t="s">
        <v>66</v>
      </c>
      <c r="C37" s="49"/>
      <c r="D37" s="50"/>
      <c r="E37" s="54"/>
      <c r="F37" s="49"/>
      <c r="G37" s="49"/>
      <c r="H37" s="62" t="s">
        <v>68</v>
      </c>
      <c r="I37" s="1"/>
      <c r="J37" s="125" t="s">
        <v>83</v>
      </c>
      <c r="K37" s="143" t="s">
        <v>92</v>
      </c>
      <c r="L37" s="150">
        <v>1.56</v>
      </c>
      <c r="M37" s="150">
        <v>1.56</v>
      </c>
      <c r="N37" s="147"/>
      <c r="O37" s="147"/>
      <c r="P37" s="148"/>
      <c r="Q37" s="140"/>
      <c r="R37" s="140"/>
      <c r="S37" s="140"/>
      <c r="T37" s="140"/>
      <c r="U37" s="1"/>
      <c r="V37" s="1"/>
    </row>
    <row r="38" spans="1:22" ht="18.5">
      <c r="A38" s="125" t="s">
        <v>62</v>
      </c>
      <c r="B38" s="63"/>
      <c r="C38" s="49"/>
      <c r="D38" s="50"/>
      <c r="E38" s="54">
        <f>B38*M36</f>
        <v>0</v>
      </c>
      <c r="F38" s="49"/>
      <c r="G38" s="49"/>
      <c r="H38" s="63"/>
      <c r="I38" s="1"/>
      <c r="J38" s="131" t="s">
        <v>32</v>
      </c>
      <c r="K38" s="133" t="s">
        <v>84</v>
      </c>
      <c r="L38" s="144">
        <v>0.03</v>
      </c>
      <c r="M38" s="144">
        <v>0.03</v>
      </c>
      <c r="N38" s="133"/>
      <c r="O38" s="133"/>
      <c r="P38" s="151"/>
      <c r="Q38" s="152" t="s">
        <v>87</v>
      </c>
      <c r="R38" s="140"/>
      <c r="S38" s="140"/>
      <c r="T38" s="140"/>
      <c r="U38" s="1"/>
      <c r="V38" s="1"/>
    </row>
    <row r="39" spans="1:22" ht="18.5">
      <c r="A39" s="125" t="s">
        <v>63</v>
      </c>
      <c r="B39" s="63"/>
      <c r="C39" s="49"/>
      <c r="D39" s="50"/>
      <c r="E39" s="54">
        <f>B39*M37</f>
        <v>0</v>
      </c>
      <c r="F39" s="49"/>
      <c r="G39" s="49"/>
      <c r="H39" s="63"/>
      <c r="I39" s="1"/>
      <c r="J39" s="131" t="s">
        <v>72</v>
      </c>
      <c r="K39" s="133" t="s">
        <v>84</v>
      </c>
      <c r="L39" s="153">
        <v>0.223</v>
      </c>
      <c r="M39" s="153">
        <v>0.223</v>
      </c>
      <c r="N39" s="133"/>
      <c r="O39" s="133"/>
      <c r="P39" s="152" t="s">
        <v>85</v>
      </c>
      <c r="Q39" s="152" t="s">
        <v>86</v>
      </c>
      <c r="R39" s="140"/>
      <c r="S39" s="140"/>
      <c r="T39" s="140"/>
      <c r="U39" s="1"/>
      <c r="V39" s="1"/>
    </row>
    <row r="40" spans="1:22" ht="18.5">
      <c r="A40" s="125" t="s">
        <v>0</v>
      </c>
      <c r="B40" s="63">
        <f>SUM(B38:B39)</f>
        <v>0</v>
      </c>
      <c r="C40" s="49"/>
      <c r="D40" s="50"/>
      <c r="E40" s="63">
        <f>SUM(E38:E39)</f>
        <v>0</v>
      </c>
      <c r="F40" s="49"/>
      <c r="G40" s="49"/>
      <c r="H40" s="63"/>
      <c r="I40" s="1"/>
      <c r="J40" s="131" t="s">
        <v>73</v>
      </c>
      <c r="K40" s="133" t="s">
        <v>84</v>
      </c>
      <c r="L40" s="153">
        <v>0.254</v>
      </c>
      <c r="M40" s="153">
        <v>0.254</v>
      </c>
      <c r="N40" s="133"/>
      <c r="O40" s="133"/>
      <c r="P40" s="152"/>
      <c r="Q40" s="154"/>
      <c r="R40" s="148"/>
      <c r="S40" s="140"/>
      <c r="T40" s="140"/>
      <c r="U40" s="1"/>
      <c r="V40" s="1"/>
    </row>
    <row r="41" spans="1:22" ht="18.5">
      <c r="A41" s="126"/>
      <c r="B41" s="49"/>
      <c r="C41" s="60"/>
      <c r="D41" s="60"/>
      <c r="E41" s="54"/>
      <c r="F41" s="49"/>
      <c r="G41" s="49"/>
      <c r="H41" s="61"/>
      <c r="I41" s="1"/>
      <c r="J41" s="155" t="s">
        <v>56</v>
      </c>
      <c r="K41" s="143" t="s">
        <v>91</v>
      </c>
      <c r="L41" s="153">
        <v>1.56</v>
      </c>
      <c r="M41" s="153">
        <v>1.56</v>
      </c>
      <c r="N41" s="133"/>
      <c r="O41" s="133"/>
      <c r="P41" s="152"/>
      <c r="Q41" s="154"/>
      <c r="R41" s="148"/>
      <c r="S41" s="140"/>
      <c r="T41" s="140"/>
      <c r="U41" s="1"/>
      <c r="V41" s="1"/>
    </row>
    <row r="42" spans="1:22" ht="18.5">
      <c r="A42" s="127" t="s">
        <v>56</v>
      </c>
      <c r="B42" s="64" t="s">
        <v>67</v>
      </c>
      <c r="C42" s="50"/>
      <c r="D42" s="50"/>
      <c r="E42" s="54"/>
      <c r="F42" s="49"/>
      <c r="G42" s="49"/>
      <c r="H42" s="64" t="s">
        <v>68</v>
      </c>
      <c r="I42" s="1"/>
      <c r="J42" s="134" t="s">
        <v>57</v>
      </c>
      <c r="K42" s="143" t="s">
        <v>93</v>
      </c>
      <c r="L42" s="153">
        <v>1.3</v>
      </c>
      <c r="M42" s="153">
        <v>1.3</v>
      </c>
      <c r="N42" s="133"/>
      <c r="O42" s="133"/>
      <c r="P42" s="152"/>
      <c r="Q42" s="154"/>
      <c r="R42" s="148"/>
      <c r="S42" s="140"/>
      <c r="T42" s="140"/>
      <c r="U42" s="1"/>
      <c r="V42" s="1"/>
    </row>
    <row r="43" spans="1:22" ht="18.5">
      <c r="A43" s="128" t="s">
        <v>31</v>
      </c>
      <c r="B43" s="65"/>
      <c r="C43" s="50"/>
      <c r="D43" s="50"/>
      <c r="E43" s="65">
        <f>B43*M41</f>
        <v>0</v>
      </c>
      <c r="F43" s="54"/>
      <c r="G43" s="54"/>
      <c r="H43" s="66"/>
      <c r="I43" s="1"/>
      <c r="J43" s="134" t="s">
        <v>74</v>
      </c>
      <c r="K43" s="156" t="s">
        <v>93</v>
      </c>
      <c r="L43" s="153">
        <v>0.08</v>
      </c>
      <c r="M43" s="153">
        <v>0.08</v>
      </c>
      <c r="N43" s="133"/>
      <c r="O43" s="133"/>
      <c r="P43" s="152"/>
      <c r="Q43" s="154"/>
      <c r="R43" s="148"/>
      <c r="S43" s="140"/>
      <c r="T43" s="140"/>
      <c r="U43" s="1"/>
      <c r="V43" s="1"/>
    </row>
    <row r="44" spans="1:22" ht="18.5">
      <c r="A44" s="129"/>
      <c r="B44" s="54"/>
      <c r="C44" s="67"/>
      <c r="D44" s="67"/>
      <c r="E44" s="54"/>
      <c r="F44" s="54"/>
      <c r="G44" s="54"/>
      <c r="H44" s="68"/>
      <c r="I44" s="5"/>
      <c r="J44" s="137" t="s">
        <v>58</v>
      </c>
      <c r="K44" s="156" t="s">
        <v>88</v>
      </c>
      <c r="L44" s="153">
        <v>1.2</v>
      </c>
      <c r="M44" s="153">
        <v>1.2</v>
      </c>
      <c r="N44" s="133"/>
      <c r="O44" s="133"/>
      <c r="P44" s="152"/>
      <c r="Q44" s="154"/>
      <c r="R44" s="151"/>
      <c r="S44" s="140"/>
      <c r="T44" s="140"/>
      <c r="U44" s="5"/>
      <c r="V44" s="5"/>
    </row>
    <row r="45" spans="1:22" ht="18.5">
      <c r="A45" s="130" t="s">
        <v>23</v>
      </c>
      <c r="B45" s="69" t="s">
        <v>22</v>
      </c>
      <c r="C45" s="54"/>
      <c r="D45" s="54"/>
      <c r="E45" s="58"/>
      <c r="F45" s="70"/>
      <c r="G45" s="70"/>
      <c r="H45" s="69" t="s">
        <v>69</v>
      </c>
      <c r="I45" s="4"/>
      <c r="J45" s="138" t="s">
        <v>59</v>
      </c>
      <c r="K45" s="133"/>
      <c r="L45" s="157" t="s">
        <v>79</v>
      </c>
      <c r="M45" s="157"/>
      <c r="N45" s="133"/>
      <c r="O45" s="133"/>
      <c r="P45" s="152"/>
      <c r="Q45" s="154"/>
      <c r="R45" s="158"/>
      <c r="S45" s="158"/>
      <c r="T45" s="158"/>
      <c r="U45" s="4"/>
      <c r="V45" s="4"/>
    </row>
    <row r="46" spans="1:22" ht="18.5">
      <c r="A46" s="131" t="s">
        <v>32</v>
      </c>
      <c r="B46" s="71"/>
      <c r="C46" s="54"/>
      <c r="D46" s="54"/>
      <c r="E46" s="58">
        <f>B46*M38</f>
        <v>0</v>
      </c>
      <c r="F46" s="58"/>
      <c r="G46" s="58"/>
      <c r="H46" s="71"/>
      <c r="I46" s="2"/>
      <c r="J46" s="138" t="s">
        <v>60</v>
      </c>
      <c r="K46" s="133" t="s">
        <v>71</v>
      </c>
      <c r="L46" s="153">
        <v>1.52</v>
      </c>
      <c r="M46" s="153">
        <v>1.52</v>
      </c>
      <c r="N46" s="133"/>
      <c r="O46" s="133"/>
      <c r="P46" s="152"/>
      <c r="Q46" s="154"/>
      <c r="R46" s="159"/>
      <c r="S46" s="159"/>
      <c r="T46" s="159"/>
      <c r="U46" s="2"/>
      <c r="V46" s="2"/>
    </row>
    <row r="47" spans="1:22" ht="18.5">
      <c r="A47" s="131" t="s">
        <v>35</v>
      </c>
      <c r="B47" s="71"/>
      <c r="C47" s="54"/>
      <c r="D47" s="54"/>
      <c r="E47" s="58">
        <f>B47*M49</f>
        <v>0</v>
      </c>
      <c r="F47" s="58"/>
      <c r="G47" s="58"/>
      <c r="H47" s="71"/>
      <c r="I47" s="6"/>
      <c r="J47" s="138" t="s">
        <v>57</v>
      </c>
      <c r="K47" s="156" t="s">
        <v>93</v>
      </c>
      <c r="L47" s="153">
        <v>1.2</v>
      </c>
      <c r="M47" s="153">
        <v>1.2</v>
      </c>
      <c r="N47" s="133"/>
      <c r="O47" s="133"/>
      <c r="P47" s="152"/>
      <c r="Q47" s="154"/>
      <c r="R47" s="151"/>
      <c r="S47" s="148"/>
      <c r="T47" s="148"/>
      <c r="U47" s="6"/>
      <c r="V47" s="6"/>
    </row>
    <row r="48" spans="1:22" ht="18.5">
      <c r="A48" s="131" t="s">
        <v>33</v>
      </c>
      <c r="B48" s="71"/>
      <c r="C48" s="54"/>
      <c r="D48" s="54"/>
      <c r="E48" s="58">
        <f>B48*M39</f>
        <v>0</v>
      </c>
      <c r="F48" s="58"/>
      <c r="G48" s="58"/>
      <c r="H48" s="71"/>
      <c r="I48" s="6"/>
      <c r="J48" s="138" t="s">
        <v>61</v>
      </c>
      <c r="K48" s="156" t="s">
        <v>93</v>
      </c>
      <c r="L48" s="153" t="s">
        <v>94</v>
      </c>
      <c r="M48" s="153"/>
      <c r="N48" s="160"/>
      <c r="O48" s="143"/>
      <c r="P48" s="152"/>
      <c r="Q48" s="154"/>
      <c r="R48" s="151"/>
      <c r="S48" s="148"/>
      <c r="T48" s="148"/>
      <c r="U48" s="6"/>
      <c r="V48" s="6"/>
    </row>
    <row r="49" spans="1:22" ht="18.5">
      <c r="A49" s="132" t="s">
        <v>34</v>
      </c>
      <c r="B49" s="72"/>
      <c r="C49" s="54"/>
      <c r="D49" s="54"/>
      <c r="E49" s="73">
        <f>B49*0.208</f>
        <v>0</v>
      </c>
      <c r="F49" s="73"/>
      <c r="G49" s="73"/>
      <c r="H49" s="72"/>
      <c r="I49" s="6"/>
      <c r="J49" s="161" t="s">
        <v>35</v>
      </c>
      <c r="K49" s="133" t="s">
        <v>84</v>
      </c>
      <c r="L49" s="144">
        <v>0.106</v>
      </c>
      <c r="M49" s="144">
        <v>0.106</v>
      </c>
      <c r="N49" s="160"/>
      <c r="O49" s="143"/>
      <c r="P49" s="162" t="s">
        <v>36</v>
      </c>
      <c r="Q49" s="154"/>
      <c r="R49" s="151"/>
      <c r="S49" s="148"/>
      <c r="T49" s="148"/>
      <c r="U49" s="6"/>
      <c r="V49" s="6"/>
    </row>
    <row r="50" spans="1:22" ht="18.5">
      <c r="A50" s="132" t="s">
        <v>0</v>
      </c>
      <c r="B50" s="74">
        <f>SUM(B46:B49)</f>
        <v>0</v>
      </c>
      <c r="C50" s="54"/>
      <c r="D50" s="54"/>
      <c r="E50" s="72">
        <f>SUM(E46:E49)</f>
        <v>0</v>
      </c>
      <c r="F50" s="26"/>
      <c r="G50" s="26"/>
      <c r="H50" s="74"/>
      <c r="I50" s="9"/>
      <c r="J50" s="161" t="s">
        <v>37</v>
      </c>
      <c r="K50" s="133" t="s">
        <v>84</v>
      </c>
      <c r="L50" s="144">
        <v>0.17299999999999999</v>
      </c>
      <c r="M50" s="144">
        <v>0.17299999999999999</v>
      </c>
      <c r="N50" s="160"/>
      <c r="O50" s="143"/>
      <c r="P50" s="162" t="s">
        <v>38</v>
      </c>
      <c r="Q50" s="154"/>
      <c r="R50" s="151"/>
      <c r="S50" s="151"/>
      <c r="T50" s="151"/>
      <c r="U50" s="9"/>
      <c r="V50" s="9"/>
    </row>
    <row r="51" spans="1:22" ht="18.5">
      <c r="A51" s="133"/>
      <c r="B51" s="30"/>
      <c r="C51" s="30"/>
      <c r="D51" s="30"/>
      <c r="E51" s="75"/>
      <c r="F51" s="75"/>
      <c r="G51" s="75"/>
      <c r="H51" s="75"/>
      <c r="I51" s="9"/>
      <c r="J51" s="161" t="s">
        <v>39</v>
      </c>
      <c r="K51" s="133" t="s">
        <v>84</v>
      </c>
      <c r="L51" s="144">
        <v>0.254</v>
      </c>
      <c r="M51" s="144">
        <v>0.254</v>
      </c>
      <c r="N51" s="160"/>
      <c r="O51" s="143"/>
      <c r="P51" s="162" t="s">
        <v>40</v>
      </c>
      <c r="Q51" s="154"/>
      <c r="R51" s="151"/>
      <c r="S51" s="151"/>
      <c r="T51" s="151"/>
      <c r="U51" s="9"/>
      <c r="V51" s="9"/>
    </row>
    <row r="52" spans="1:22" ht="18.5">
      <c r="A52" s="134" t="s">
        <v>106</v>
      </c>
      <c r="B52" s="76"/>
      <c r="C52" s="75"/>
      <c r="D52" s="75"/>
      <c r="E52" s="75">
        <f>B52*M42</f>
        <v>0</v>
      </c>
      <c r="F52" s="75"/>
      <c r="G52" s="75"/>
      <c r="H52" s="75"/>
      <c r="I52" s="10"/>
      <c r="J52" s="128" t="s">
        <v>77</v>
      </c>
      <c r="K52" s="133" t="s">
        <v>84</v>
      </c>
      <c r="L52" s="153">
        <v>0.1348</v>
      </c>
      <c r="M52" s="145">
        <v>0.129</v>
      </c>
      <c r="N52" s="133"/>
      <c r="O52" s="133"/>
      <c r="P52" s="152"/>
      <c r="Q52" s="154"/>
      <c r="R52" s="151"/>
      <c r="S52" s="163"/>
      <c r="T52" s="163"/>
      <c r="U52" s="10"/>
      <c r="V52" s="10"/>
    </row>
    <row r="53" spans="1:22" ht="18.5">
      <c r="A53" s="134" t="s">
        <v>74</v>
      </c>
      <c r="B53" s="76"/>
      <c r="C53" s="75"/>
      <c r="D53" s="75"/>
      <c r="E53" s="75">
        <f>B53*M43</f>
        <v>0</v>
      </c>
      <c r="F53" s="75"/>
      <c r="G53" s="75"/>
      <c r="H53" s="75"/>
      <c r="I53" s="9"/>
      <c r="J53" s="164" t="s">
        <v>78</v>
      </c>
      <c r="K53" s="133" t="s">
        <v>84</v>
      </c>
      <c r="L53" s="144">
        <v>0.08</v>
      </c>
      <c r="M53" s="145">
        <v>0.08</v>
      </c>
      <c r="N53" s="160"/>
      <c r="O53" s="143"/>
      <c r="P53" s="152"/>
      <c r="Q53" s="165" t="s">
        <v>42</v>
      </c>
      <c r="R53" s="163"/>
      <c r="S53" s="151"/>
      <c r="T53" s="151"/>
      <c r="U53" s="9"/>
      <c r="V53" s="9"/>
    </row>
    <row r="54" spans="1:22" ht="18.5">
      <c r="A54" s="134" t="s">
        <v>0</v>
      </c>
      <c r="B54" s="76">
        <f>SUM(B53)</f>
        <v>0</v>
      </c>
      <c r="C54" s="75"/>
      <c r="D54" s="75"/>
      <c r="E54" s="76">
        <f>SUM(E52:E53)</f>
        <v>0</v>
      </c>
      <c r="F54" s="75"/>
      <c r="G54" s="75"/>
      <c r="H54" s="75"/>
      <c r="I54" s="18"/>
      <c r="J54" s="128" t="s">
        <v>70</v>
      </c>
      <c r="K54" s="133" t="s">
        <v>111</v>
      </c>
      <c r="L54" s="153">
        <v>31</v>
      </c>
      <c r="M54" s="153">
        <v>31</v>
      </c>
      <c r="N54" s="133"/>
      <c r="O54" s="133"/>
      <c r="P54" s="152" t="s">
        <v>41</v>
      </c>
      <c r="Q54" s="151"/>
      <c r="R54" s="151"/>
      <c r="S54" s="151"/>
      <c r="T54" s="151"/>
      <c r="U54" s="9"/>
      <c r="V54" s="9"/>
    </row>
    <row r="55" spans="1:22" ht="18.5">
      <c r="A55" s="123"/>
      <c r="B55" s="58"/>
      <c r="C55" s="49"/>
      <c r="D55" s="70"/>
      <c r="E55" s="58"/>
      <c r="F55" s="58"/>
      <c r="G55" s="54"/>
      <c r="H55" s="58"/>
      <c r="I55" s="9"/>
      <c r="J55" s="136" t="s">
        <v>112</v>
      </c>
      <c r="K55" s="133" t="s">
        <v>115</v>
      </c>
      <c r="L55" s="144">
        <v>0.17299999999999999</v>
      </c>
      <c r="M55" s="151"/>
      <c r="N55" s="151"/>
      <c r="O55" s="151"/>
      <c r="P55" s="151"/>
      <c r="Q55" s="151"/>
      <c r="R55" s="151"/>
      <c r="S55" s="151"/>
      <c r="T55" s="151"/>
      <c r="U55" s="9"/>
      <c r="V55" s="9"/>
    </row>
    <row r="56" spans="1:22" ht="18.5">
      <c r="A56" s="135" t="s">
        <v>114</v>
      </c>
      <c r="B56" s="105" t="s">
        <v>113</v>
      </c>
      <c r="C56" s="60"/>
      <c r="D56" s="60"/>
      <c r="E56" s="54"/>
      <c r="F56" s="49"/>
      <c r="G56" s="49"/>
      <c r="H56" s="104"/>
      <c r="I56" s="9"/>
      <c r="J56" s="136" t="s">
        <v>116</v>
      </c>
      <c r="K56" s="133" t="s">
        <v>115</v>
      </c>
      <c r="L56" s="144">
        <v>0.875</v>
      </c>
      <c r="M56" s="151"/>
      <c r="N56" s="151"/>
      <c r="O56" s="151"/>
      <c r="P56" s="152" t="s">
        <v>117</v>
      </c>
      <c r="Q56" s="166"/>
      <c r="R56" s="167"/>
      <c r="S56" s="151"/>
      <c r="T56" s="151"/>
      <c r="U56" s="9"/>
      <c r="V56" s="9"/>
    </row>
    <row r="57" spans="1:22" ht="18.5">
      <c r="A57" s="136" t="s">
        <v>121</v>
      </c>
      <c r="B57" s="104"/>
      <c r="C57" s="60"/>
      <c r="D57" s="60"/>
      <c r="E57" s="54"/>
      <c r="F57" s="49"/>
      <c r="G57" s="49"/>
      <c r="H57" s="104"/>
      <c r="I57" s="9"/>
      <c r="J57" s="136" t="s">
        <v>119</v>
      </c>
      <c r="K57" s="133" t="s">
        <v>115</v>
      </c>
      <c r="L57" s="144">
        <v>0.82899999999999996</v>
      </c>
      <c r="M57" s="151"/>
      <c r="N57" s="151"/>
      <c r="O57" s="151"/>
      <c r="P57" s="152" t="s">
        <v>120</v>
      </c>
      <c r="Q57" s="168"/>
      <c r="R57" s="168"/>
      <c r="S57" s="151"/>
      <c r="T57" s="151"/>
      <c r="U57" s="9"/>
      <c r="V57" s="9"/>
    </row>
    <row r="58" spans="1:22" ht="18.5">
      <c r="A58" s="136" t="s">
        <v>122</v>
      </c>
      <c r="B58" s="104"/>
      <c r="C58" s="60"/>
      <c r="D58" s="60"/>
      <c r="E58" s="54"/>
      <c r="F58" s="49"/>
      <c r="G58" s="49"/>
      <c r="H58" s="104"/>
      <c r="I58" s="9"/>
      <c r="J58" s="151"/>
      <c r="K58" s="151"/>
      <c r="L58" s="151"/>
      <c r="M58" s="151"/>
      <c r="N58" s="151"/>
      <c r="O58" s="151"/>
      <c r="P58" s="151"/>
      <c r="Q58" s="169"/>
      <c r="R58" s="169"/>
      <c r="S58" s="151"/>
      <c r="T58" s="151"/>
      <c r="U58" s="9"/>
      <c r="V58" s="9"/>
    </row>
    <row r="59" spans="1:22" ht="18.5">
      <c r="A59" s="136" t="s">
        <v>123</v>
      </c>
      <c r="B59" s="104"/>
      <c r="C59" s="60"/>
      <c r="D59" s="60"/>
      <c r="E59" s="54"/>
      <c r="F59" s="49"/>
      <c r="G59" s="49"/>
      <c r="H59" s="104"/>
      <c r="I59" s="10"/>
      <c r="J59" s="9"/>
      <c r="K59" s="9"/>
      <c r="L59" s="9"/>
      <c r="M59" s="9"/>
      <c r="N59" s="9"/>
      <c r="O59" s="9"/>
      <c r="P59" s="9"/>
      <c r="Q59" s="10"/>
      <c r="R59" s="10"/>
      <c r="S59" s="10"/>
      <c r="T59" s="10"/>
      <c r="U59" s="10"/>
      <c r="V59" s="10"/>
    </row>
    <row r="60" spans="1:22" ht="18.5">
      <c r="A60" s="136" t="s">
        <v>124</v>
      </c>
      <c r="B60" s="104"/>
      <c r="C60" s="60"/>
      <c r="D60" s="60"/>
      <c r="E60" s="54"/>
      <c r="F60" s="49"/>
      <c r="G60" s="49"/>
      <c r="H60" s="104"/>
      <c r="I60" s="9"/>
      <c r="J60" s="9"/>
      <c r="K60" s="9"/>
      <c r="L60" s="9"/>
      <c r="M60" s="10"/>
      <c r="N60" s="10"/>
      <c r="O60" s="10"/>
      <c r="P60" s="9"/>
      <c r="Q60" s="9"/>
      <c r="R60" s="9"/>
      <c r="S60" s="9"/>
      <c r="T60" s="9"/>
      <c r="U60" s="9"/>
      <c r="V60" s="9"/>
    </row>
    <row r="61" spans="1:22" ht="18.5">
      <c r="A61" s="136" t="s">
        <v>0</v>
      </c>
      <c r="B61" s="104">
        <f>B57+B58+B59+B60</f>
        <v>0</v>
      </c>
      <c r="C61" s="60"/>
      <c r="D61" s="60"/>
      <c r="E61" s="104">
        <f>B61*L57</f>
        <v>0</v>
      </c>
      <c r="F61" s="49"/>
      <c r="G61" s="49"/>
      <c r="H61" s="104"/>
      <c r="I61" s="9"/>
      <c r="J61" s="9"/>
      <c r="K61" s="9"/>
      <c r="L61" s="9"/>
      <c r="M61" s="9"/>
      <c r="N61" s="9"/>
      <c r="O61" s="9"/>
      <c r="P61" s="10"/>
      <c r="Q61" s="11"/>
      <c r="R61" s="38"/>
      <c r="S61" s="9"/>
      <c r="T61" s="9"/>
      <c r="U61" s="9"/>
      <c r="V61" s="9"/>
    </row>
    <row r="62" spans="1:22" ht="18.5">
      <c r="A62" s="126"/>
      <c r="B62" s="54"/>
      <c r="C62" s="60"/>
      <c r="D62" s="60"/>
      <c r="E62" s="54"/>
      <c r="F62" s="49"/>
      <c r="G62" s="49"/>
      <c r="H62" s="4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18.5">
      <c r="A63" s="133" t="s">
        <v>110</v>
      </c>
      <c r="B63" s="30"/>
      <c r="C63" s="30"/>
      <c r="D63" s="75"/>
      <c r="E63" s="30"/>
      <c r="F63" s="75"/>
      <c r="G63" s="75"/>
      <c r="H63" s="75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18.5">
      <c r="A64" s="137" t="s">
        <v>58</v>
      </c>
      <c r="B64" s="77"/>
      <c r="C64" s="78"/>
      <c r="D64" s="78"/>
      <c r="E64" s="75">
        <f>B64*M44</f>
        <v>0</v>
      </c>
      <c r="F64" s="78"/>
      <c r="G64" s="78"/>
      <c r="H64" s="78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18.5">
      <c r="A65" s="138" t="s">
        <v>59</v>
      </c>
      <c r="B65" s="77"/>
      <c r="C65" s="30"/>
      <c r="D65" s="30"/>
      <c r="E65" s="30"/>
      <c r="F65" s="75"/>
      <c r="G65" s="75"/>
      <c r="H65" s="75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18.5">
      <c r="A66" s="138" t="s">
        <v>60</v>
      </c>
      <c r="B66" s="77"/>
      <c r="C66" s="78"/>
      <c r="D66" s="78"/>
      <c r="E66" s="75">
        <f>B66*M46</f>
        <v>0</v>
      </c>
      <c r="F66" s="80"/>
      <c r="G66" s="80"/>
      <c r="H66" s="80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18.5">
      <c r="A67" s="138" t="s">
        <v>57</v>
      </c>
      <c r="B67" s="77"/>
      <c r="C67" s="81"/>
      <c r="D67" s="82"/>
      <c r="E67" s="75">
        <f>B67*M47</f>
        <v>0</v>
      </c>
      <c r="F67" s="83"/>
      <c r="G67" s="83"/>
      <c r="H67" s="30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18.5">
      <c r="A68" s="138" t="s">
        <v>61</v>
      </c>
      <c r="B68" s="77"/>
      <c r="C68" s="26"/>
      <c r="D68" s="26"/>
      <c r="E68" s="30"/>
      <c r="F68" s="30"/>
      <c r="G68" s="30"/>
      <c r="H68" s="30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18.5">
      <c r="A69" s="138" t="s">
        <v>108</v>
      </c>
      <c r="B69" s="112">
        <f>B64+B66+B67</f>
        <v>0</v>
      </c>
      <c r="C69" s="26"/>
      <c r="D69" s="26"/>
      <c r="E69" s="79">
        <f>SUM(E64:E68)</f>
        <v>0</v>
      </c>
      <c r="F69" s="30"/>
      <c r="G69" s="30"/>
      <c r="H69" s="30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26">
      <c r="A70" s="139" t="s">
        <v>107</v>
      </c>
      <c r="B70" s="107"/>
      <c r="C70" s="9"/>
      <c r="D70" s="9"/>
      <c r="E70" s="106">
        <f>E20+E35+E40+E43+E50+E54+E69+E61</f>
        <v>0</v>
      </c>
      <c r="F70" s="9"/>
      <c r="G70" s="9"/>
      <c r="H70" s="9">
        <f>H20+H35+H40+H43+H61+H50+H54</f>
        <v>0</v>
      </c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>
      <c r="A71" s="17"/>
      <c r="B71" s="17"/>
      <c r="C71" s="17"/>
      <c r="D71" s="17"/>
      <c r="E71" s="12"/>
      <c r="F71" s="9"/>
      <c r="G71" s="9"/>
      <c r="H71" s="9"/>
    </row>
    <row r="72" spans="1:22">
      <c r="A72" s="17"/>
      <c r="B72" s="15"/>
      <c r="C72" s="15"/>
      <c r="D72" s="15"/>
      <c r="E72" s="15"/>
      <c r="F72" s="9"/>
      <c r="G72" s="9"/>
      <c r="H72" s="9"/>
    </row>
    <row r="73" spans="1:22" ht="18.5">
      <c r="A73" s="26"/>
      <c r="B73" s="14"/>
      <c r="C73" s="14"/>
      <c r="D73" s="14"/>
      <c r="E73" s="15"/>
      <c r="F73" s="9"/>
      <c r="G73" s="9"/>
      <c r="H73" s="9"/>
    </row>
  </sheetData>
  <mergeCells count="1">
    <mergeCell ref="J31:O31"/>
  </mergeCells>
  <phoneticPr fontId="5" type="noConversion"/>
  <hyperlinks>
    <hyperlink ref="Q53" r:id="rId1" xr:uid="{17DDB51B-DC33-1542-B474-2C17BE4D5106}"/>
  </hyperlinks>
  <pageMargins left="0.7" right="0.7" top="0.75" bottom="0.75" header="0.3" footer="0.3"/>
  <pageSetup paperSize="9" scale="36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Household</vt:lpstr>
      <vt:lpstr>Congregation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Zewdie</cp:lastModifiedBy>
  <dcterms:created xsi:type="dcterms:W3CDTF">2020-12-03T03:09:19Z</dcterms:created>
  <dcterms:modified xsi:type="dcterms:W3CDTF">2021-12-13T22:53:48Z</dcterms:modified>
</cp:coreProperties>
</file>